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drawings/drawing1.xml" ContentType="application/vnd.openxmlformats-officedocument.drawing+xml"/>
  <Override PartName="/xl/customProperty10.bin" ContentType="application/vnd.openxmlformats-officedocument.spreadsheetml.customProperty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ustomProperty11.bin" ContentType="application/vnd.openxmlformats-officedocument.spreadsheetml.customProperty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ustomProperty12.bin" ContentType="application/vnd.openxmlformats-officedocument.spreadsheetml.customProperty"/>
  <Override PartName="/xl/drawings/drawing4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ustomProperty13.bin" ContentType="application/vnd.openxmlformats-officedocument.spreadsheetml.customProperty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Garcia\Desktop\"/>
    </mc:Choice>
  </mc:AlternateContent>
  <xr:revisionPtr revIDLastSave="0" documentId="13_ncr:1_{54C14535-B780-4983-B564-51327CE97110}" xr6:coauthVersionLast="47" xr6:coauthVersionMax="47" xr10:uidLastSave="{00000000-0000-0000-0000-000000000000}"/>
  <workbookProtection workbookAlgorithmName="SHA-512" workbookHashValue="VoISKNIUG9xPt3XorXir/v6SRYptWqPcTbzUqcNsncAWJ+uSptuJic4snzTQ/fliY4CiRLds365/egXZ4YfiFw==" workbookSaltValue="SGAWfTw21G+8OlSQYB746w==" workbookSpinCount="100000" lockStructure="1"/>
  <bookViews>
    <workbookView xWindow="-30828" yWindow="-108" windowWidth="30936" windowHeight="16896" firstSheet="8" activeTab="8" xr2:uid="{00000000-000D-0000-FFFF-FFFF00000000}"/>
  </bookViews>
  <sheets>
    <sheet name="Allgemeine_Konst." sheetId="1" state="hidden" r:id="rId1"/>
    <sheet name="Netzteile" sheetId="2" state="hidden" r:id="rId2"/>
    <sheet name="Gateways" sheetId="3" state="hidden" r:id="rId3"/>
    <sheet name="Module" sheetId="4" state="hidden" r:id="rId4"/>
    <sheet name="Variable" sheetId="13" state="hidden" r:id="rId5"/>
    <sheet name="Sprache" sheetId="6" state="hidden" r:id="rId6"/>
    <sheet name="Gehaeuse60" sheetId="15" state="hidden" r:id="rId7"/>
    <sheet name="Gehaeuse70" sheetId="16" state="hidden" r:id="rId8"/>
    <sheet name="Introduction" sheetId="20" r:id="rId9"/>
    <sheet name="MT24-3G" sheetId="5" r:id="rId10"/>
    <sheet name="MT16-3G" sheetId="11" r:id="rId11"/>
    <sheet name="MT08-3G" sheetId="12" r:id="rId12"/>
    <sheet name="Historie" sheetId="19" state="hidden" r:id="rId13"/>
  </sheets>
  <definedNames>
    <definedName name="_xlnm.Print_Area" localSheetId="11">'MT08-3G'!$BZ$1:$CV$48</definedName>
    <definedName name="_xlnm.Print_Area" localSheetId="10">'MT16-3G'!$BZ$1:$CV$48</definedName>
    <definedName name="_xlnm.Print_Area" localSheetId="9">'MT24-3G'!$CA$1:$DE$33</definedName>
    <definedName name="PAlarm">Allgemeine_Konst.!$B$7</definedName>
    <definedName name="Pmax">Allgemeine_Konst.!$B$6</definedName>
    <definedName name="PmaxIO">Allgemeine_Konst.!$B$8</definedName>
    <definedName name="Temperaturklasse_MT08">Variable!$B$13</definedName>
    <definedName name="Temperaturklasse_MT16">Variable!$B$12</definedName>
    <definedName name="Temperaturklasse_MT24">Variable!$B$11</definedName>
    <definedName name="TUmin">Allgemeine_Konst.!$B$9</definedName>
    <definedName name="Vorspannungsnetzteil_MT08">Variable!$B$13</definedName>
    <definedName name="Vorspannungsnetzteil_MT16">Variable!$B$12</definedName>
    <definedName name="Vorspannungsnetzteil_MT24">Variable!$B$11</definedName>
    <definedName name="Z_70DE9958_5321_4621_8A18_4C53DA1F2B38_.wvu.PrintArea" localSheetId="11" hidden="1">'MT08-3G'!$CB$2:$DC$41</definedName>
    <definedName name="Z_70DE9958_5321_4621_8A18_4C53DA1F2B38_.wvu.PrintArea" localSheetId="10" hidden="1">'MT16-3G'!$CB$2:$DC$41</definedName>
    <definedName name="Z_70DE9958_5321_4621_8A18_4C53DA1F2B38_.wvu.PrintArea" localSheetId="9" hidden="1">'MT24-3G'!$CB$2:$DC$41</definedName>
  </definedNames>
  <calcPr calcId="191029"/>
  <customWorkbookViews>
    <customWorkbookView name="Praske, Peter - Persönliche Ansicht" guid="{70DE9958-5321-4621-8A18-4C53DA1F2B38}" mergeInterval="0" personalView="1" maximized="1" xWindow="-20" yWindow="48" windowWidth="1362" windowHeight="742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6" l="1"/>
  <c r="B4" i="16"/>
  <c r="J39" i="5"/>
  <c r="J26" i="12"/>
  <c r="J26" i="5"/>
  <c r="J28" i="5"/>
  <c r="J24" i="11"/>
  <c r="J41" i="5"/>
  <c r="J35" i="5"/>
  <c r="J37" i="5"/>
  <c r="J19" i="5"/>
  <c r="J20" i="12"/>
  <c r="J34" i="11"/>
  <c r="J23" i="12"/>
  <c r="J25" i="11"/>
  <c r="J22" i="11"/>
  <c r="J21" i="11"/>
  <c r="J28" i="11"/>
  <c r="J23" i="11"/>
  <c r="J36" i="5"/>
  <c r="J40" i="5"/>
  <c r="J33" i="11"/>
  <c r="J20" i="5"/>
  <c r="J30" i="11"/>
  <c r="J31" i="5"/>
  <c r="J30" i="5"/>
  <c r="J31" i="11"/>
  <c r="J23" i="5"/>
  <c r="J22" i="5"/>
  <c r="J33" i="5"/>
  <c r="J27" i="11"/>
  <c r="J19" i="11"/>
  <c r="J22" i="12"/>
  <c r="J32" i="11"/>
  <c r="J21" i="5"/>
  <c r="J27" i="5"/>
  <c r="J24" i="12"/>
  <c r="J19" i="12"/>
  <c r="J34" i="5"/>
  <c r="J38" i="5"/>
  <c r="J25" i="5"/>
  <c r="J20" i="11"/>
  <c r="J42" i="5"/>
  <c r="J29" i="11"/>
  <c r="J21" i="12"/>
  <c r="J25" i="12"/>
  <c r="J24" i="5"/>
  <c r="J32" i="5"/>
  <c r="J29" i="5"/>
  <c r="J26" i="11"/>
  <c r="W18" i="12" l="1"/>
  <c r="W18" i="5"/>
  <c r="W18" i="11"/>
  <c r="CF35" i="12" l="1"/>
  <c r="CF34" i="12"/>
  <c r="CF33" i="12"/>
  <c r="CF32" i="12"/>
  <c r="N26" i="12"/>
  <c r="CB46" i="12" s="1"/>
  <c r="N25" i="12"/>
  <c r="CB45" i="12" s="1"/>
  <c r="N24" i="12"/>
  <c r="CB44" i="12" s="1"/>
  <c r="B26" i="12"/>
  <c r="B25" i="12"/>
  <c r="B24" i="12"/>
  <c r="B23" i="12"/>
  <c r="B22" i="12"/>
  <c r="N21" i="12"/>
  <c r="CB38" i="12" s="1"/>
  <c r="B21" i="12"/>
  <c r="B20" i="12"/>
  <c r="B19" i="12"/>
  <c r="B18" i="12"/>
  <c r="B17" i="12"/>
  <c r="B16" i="12"/>
  <c r="B15" i="12"/>
  <c r="J14" i="12"/>
  <c r="G14" i="12"/>
  <c r="B14" i="12"/>
  <c r="B10" i="12"/>
  <c r="CB35" i="12" s="1"/>
  <c r="B9" i="12"/>
  <c r="CB34" i="12" s="1"/>
  <c r="B8" i="12"/>
  <c r="CB33" i="12" s="1"/>
  <c r="B7" i="12"/>
  <c r="CB32" i="12" s="1"/>
  <c r="CF35" i="11"/>
  <c r="CF34" i="11"/>
  <c r="B34" i="11"/>
  <c r="CF33" i="11"/>
  <c r="B33" i="11"/>
  <c r="CF32" i="11"/>
  <c r="B32" i="11"/>
  <c r="B31" i="11"/>
  <c r="N30" i="11"/>
  <c r="CB46" i="11" s="1"/>
  <c r="B30" i="11"/>
  <c r="N29" i="11"/>
  <c r="CB45" i="11" s="1"/>
  <c r="B29" i="11"/>
  <c r="N28" i="11"/>
  <c r="CB44" i="11" s="1"/>
  <c r="B28" i="11"/>
  <c r="B27" i="11"/>
  <c r="B26" i="11"/>
  <c r="B25" i="11"/>
  <c r="B24" i="11"/>
  <c r="B23" i="11"/>
  <c r="B22" i="11"/>
  <c r="N21" i="11"/>
  <c r="CB38" i="11" s="1"/>
  <c r="B21" i="11"/>
  <c r="B20" i="11"/>
  <c r="B19" i="11"/>
  <c r="B18" i="11"/>
  <c r="B17" i="11"/>
  <c r="B16" i="11"/>
  <c r="B15" i="11"/>
  <c r="J14" i="11"/>
  <c r="G14" i="11"/>
  <c r="B14" i="11"/>
  <c r="B10" i="11"/>
  <c r="CB35" i="11" s="1"/>
  <c r="B9" i="11"/>
  <c r="CB34" i="11" s="1"/>
  <c r="B8" i="11"/>
  <c r="CB33" i="11" s="1"/>
  <c r="B7" i="11"/>
  <c r="CB32" i="11" s="1"/>
  <c r="B42" i="5"/>
  <c r="B41" i="5"/>
  <c r="B40" i="5"/>
  <c r="B39" i="5"/>
  <c r="B38" i="5"/>
  <c r="B37" i="5"/>
  <c r="B36" i="5"/>
  <c r="B35" i="5"/>
  <c r="B34" i="5"/>
  <c r="B33" i="5"/>
  <c r="B32" i="5"/>
  <c r="B31" i="5"/>
  <c r="N30" i="5"/>
  <c r="CO33" i="5" s="1"/>
  <c r="B30" i="5"/>
  <c r="N29" i="5"/>
  <c r="CO32" i="5" s="1"/>
  <c r="B29" i="5"/>
  <c r="N28" i="5"/>
  <c r="CO31" i="5" s="1"/>
  <c r="B28" i="5"/>
  <c r="B27" i="5"/>
  <c r="B26" i="5"/>
  <c r="B25" i="5"/>
  <c r="B24" i="5"/>
  <c r="B23" i="5"/>
  <c r="B22" i="5"/>
  <c r="N21" i="5"/>
  <c r="CB30" i="5" s="1"/>
  <c r="B21" i="5"/>
  <c r="B20" i="5"/>
  <c r="B19" i="5"/>
  <c r="B18" i="5"/>
  <c r="B17" i="5"/>
  <c r="B16" i="5"/>
  <c r="B15" i="5"/>
  <c r="J14" i="5"/>
  <c r="G14" i="5"/>
  <c r="B14" i="5"/>
  <c r="B10" i="5"/>
  <c r="CD9" i="5" s="1"/>
  <c r="CH9" i="5"/>
  <c r="B9" i="5"/>
  <c r="CD8" i="5" s="1"/>
  <c r="CH8" i="5"/>
  <c r="B8" i="5"/>
  <c r="CD7" i="5" s="1"/>
  <c r="CH7" i="5"/>
  <c r="B7" i="5"/>
  <c r="CD6" i="5" s="1"/>
  <c r="CH6" i="5"/>
  <c r="B14" i="16"/>
  <c r="B13" i="16"/>
  <c r="B11" i="16"/>
  <c r="B10" i="16"/>
  <c r="B8" i="16"/>
  <c r="B6" i="16"/>
  <c r="B5" i="16"/>
  <c r="B3" i="16"/>
  <c r="B14" i="15"/>
  <c r="B13" i="15"/>
  <c r="B11" i="15"/>
  <c r="B10" i="15"/>
  <c r="B9" i="15"/>
  <c r="B8" i="15"/>
  <c r="B6" i="15"/>
  <c r="B5" i="15"/>
  <c r="B4" i="15"/>
  <c r="B3" i="15"/>
  <c r="B1" i="6"/>
  <c r="C3" i="13"/>
  <c r="B21" i="1"/>
  <c r="B20" i="1"/>
  <c r="B17" i="1"/>
  <c r="B16" i="1"/>
  <c r="B13" i="1"/>
  <c r="B12" i="1"/>
  <c r="CI15" i="5"/>
  <c r="CG15" i="5"/>
  <c r="CZ15" i="5"/>
  <c r="CH15" i="5"/>
  <c r="CG15" i="11"/>
  <c r="J17" i="12"/>
  <c r="DC15" i="5"/>
  <c r="CC15" i="5"/>
  <c r="CB37" i="11"/>
  <c r="CL15" i="5"/>
  <c r="CB15" i="11"/>
  <c r="CB29" i="5"/>
  <c r="CC15" i="11"/>
  <c r="CJ15" i="5"/>
  <c r="CL15" i="11"/>
  <c r="CC15" i="12"/>
  <c r="CJ15" i="12"/>
  <c r="CD15" i="11"/>
  <c r="CL15" i="12"/>
  <c r="CQ15" i="5"/>
  <c r="CH15" i="12"/>
  <c r="J18" i="5"/>
  <c r="CU15" i="11"/>
  <c r="CM15" i="12"/>
  <c r="CD15" i="5"/>
  <c r="CB15" i="5"/>
  <c r="CB15" i="12"/>
  <c r="CI15" i="12"/>
  <c r="CK15" i="12"/>
  <c r="CT15" i="11"/>
  <c r="CS15" i="5"/>
  <c r="CK15" i="11"/>
  <c r="CW15" i="5"/>
  <c r="CP15" i="5"/>
  <c r="J17" i="5"/>
  <c r="CN15" i="5"/>
  <c r="CO15" i="11"/>
  <c r="CN15" i="11"/>
  <c r="CH15" i="11"/>
  <c r="CP15" i="11"/>
  <c r="CB37" i="12"/>
  <c r="CT15" i="5"/>
  <c r="CS15" i="11"/>
  <c r="CG15" i="12"/>
  <c r="CF15" i="5"/>
  <c r="CR15" i="5"/>
  <c r="J18" i="12"/>
  <c r="CM15" i="5"/>
  <c r="CY15" i="5"/>
  <c r="CX15" i="5"/>
  <c r="CV15" i="5"/>
  <c r="CE15" i="12"/>
  <c r="CM15" i="11"/>
  <c r="CO15" i="5"/>
  <c r="CE15" i="5"/>
  <c r="CR15" i="11"/>
  <c r="CU15" i="5"/>
  <c r="CK15" i="5"/>
  <c r="CJ15" i="11"/>
  <c r="DB15" i="5"/>
  <c r="CD15" i="12"/>
  <c r="CI15" i="11"/>
  <c r="J18" i="11"/>
  <c r="CF15" i="11"/>
  <c r="CE15" i="11"/>
  <c r="J17" i="11"/>
  <c r="DA15" i="5"/>
  <c r="CQ15" i="11"/>
  <c r="CF15" i="12"/>
  <c r="D14" i="16" l="1"/>
  <c r="C14" i="16" s="1"/>
  <c r="D13" i="16"/>
  <c r="D11" i="16"/>
  <c r="C11" i="16" s="1"/>
  <c r="D9" i="16"/>
  <c r="C9" i="16" s="1"/>
  <c r="D10" i="16"/>
  <c r="C10" i="16" s="1"/>
  <c r="D8" i="16"/>
  <c r="D4" i="16"/>
  <c r="C4" i="16" s="1"/>
  <c r="D5" i="16"/>
  <c r="C5" i="16" s="1"/>
  <c r="D6" i="16"/>
  <c r="C6" i="16" s="1"/>
  <c r="D3" i="16"/>
  <c r="D14" i="15"/>
  <c r="C14" i="15" s="1"/>
  <c r="D13" i="15"/>
  <c r="D9" i="15"/>
  <c r="C9" i="15" s="1"/>
  <c r="D10" i="15"/>
  <c r="C10" i="15" s="1"/>
  <c r="D11" i="15"/>
  <c r="C11" i="15" s="1"/>
  <c r="D8" i="15"/>
  <c r="D5" i="15"/>
  <c r="C5" i="15" s="1"/>
  <c r="D6" i="15"/>
  <c r="C6" i="15" s="1"/>
  <c r="D3" i="15"/>
  <c r="D4" i="15"/>
  <c r="C4" i="15" s="1"/>
  <c r="U24" i="12"/>
  <c r="J16" i="12"/>
  <c r="U28" i="11"/>
  <c r="J16" i="11"/>
  <c r="J16" i="5"/>
  <c r="U28" i="5"/>
  <c r="J15" i="12"/>
  <c r="J15" i="11"/>
  <c r="J15" i="5"/>
  <c r="U26" i="12"/>
  <c r="U30" i="11"/>
  <c r="U30" i="5"/>
  <c r="U29" i="5" l="1"/>
  <c r="CZ32" i="5" s="1"/>
  <c r="U29" i="11"/>
  <c r="CM45" i="11" s="1"/>
  <c r="N28" i="12"/>
  <c r="U25" i="12"/>
  <c r="CM45" i="12" s="1"/>
  <c r="CM44" i="11"/>
  <c r="CZ31" i="5"/>
  <c r="CM44" i="12"/>
  <c r="N32" i="11" l="1"/>
  <c r="CB47" i="11" s="1"/>
  <c r="N32" i="5"/>
  <c r="CO35" i="5" s="1"/>
  <c r="CM46" i="12"/>
  <c r="CB47" i="12"/>
  <c r="CM46" i="11"/>
  <c r="CZ33" i="5"/>
</calcChain>
</file>

<file path=xl/sharedStrings.xml><?xml version="1.0" encoding="utf-8"?>
<sst xmlns="http://schemas.openxmlformats.org/spreadsheetml/2006/main" count="273" uniqueCount="242">
  <si>
    <t>Modue und Konstanste</t>
  </si>
  <si>
    <t>Gateway und Konstante</t>
  </si>
  <si>
    <t>Allgemeine Konstante</t>
  </si>
  <si>
    <t>Netzteil und Konstante</t>
  </si>
  <si>
    <t>Steckplatz 1</t>
  </si>
  <si>
    <t>Steckplatz 2</t>
  </si>
  <si>
    <t>Steckplatz 3</t>
  </si>
  <si>
    <t>Steckplatz 4</t>
  </si>
  <si>
    <t>Steckplatz 5</t>
  </si>
  <si>
    <t>Steckplatz 6</t>
  </si>
  <si>
    <t>Steckplatz 7</t>
  </si>
  <si>
    <t>Steckplatz 8</t>
  </si>
  <si>
    <t>Steckplatz 9</t>
  </si>
  <si>
    <t>Steckplatz 10</t>
  </si>
  <si>
    <t>Steckplatz 11</t>
  </si>
  <si>
    <t>Steckplatz 12</t>
  </si>
  <si>
    <t>Steckplatz 13</t>
  </si>
  <si>
    <t>Steckplatz 14</t>
  </si>
  <si>
    <t>Steckplatz 15</t>
  </si>
  <si>
    <t>Steckplatz 16</t>
  </si>
  <si>
    <t>Steckplatz 17</t>
  </si>
  <si>
    <t>Steckplatz 18</t>
  </si>
  <si>
    <t>Steckplatz 19</t>
  </si>
  <si>
    <t>Steckplatz 20</t>
  </si>
  <si>
    <t>Steckplatz 21</t>
  </si>
  <si>
    <t>Steckplatz 22</t>
  </si>
  <si>
    <t>Steckplatz 23</t>
  </si>
  <si>
    <t>Steckplatz 24</t>
  </si>
  <si>
    <t>Steckplatz</t>
  </si>
  <si>
    <r>
      <t>U</t>
    </r>
    <r>
      <rPr>
        <vertAlign val="subscript"/>
        <sz val="11"/>
        <color indexed="8"/>
        <rFont val="Calibri"/>
        <family val="2"/>
      </rPr>
      <t>bmin</t>
    </r>
  </si>
  <si>
    <r>
      <t>U</t>
    </r>
    <r>
      <rPr>
        <vertAlign val="subscript"/>
        <sz val="11"/>
        <color indexed="8"/>
        <rFont val="Calibri"/>
        <family val="2"/>
      </rPr>
      <t>bmax</t>
    </r>
  </si>
  <si>
    <t>Sprache</t>
  </si>
  <si>
    <t>Bearbeiter:</t>
  </si>
  <si>
    <t>Projekt:</t>
  </si>
  <si>
    <t>Racknummer:</t>
  </si>
  <si>
    <t>Datum:</t>
  </si>
  <si>
    <t>Typ</t>
  </si>
  <si>
    <t>Minimale Eingangsspannung:</t>
  </si>
  <si>
    <t>Gleichzeitigskeitfaktor:</t>
  </si>
  <si>
    <r>
      <t>I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</si>
  <si>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</si>
  <si>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0</t>
    </r>
  </si>
  <si>
    <r>
      <t>P</t>
    </r>
    <r>
      <rPr>
        <vertAlign val="subscript"/>
        <sz val="11"/>
        <color indexed="8"/>
        <rFont val="Calibri"/>
        <family val="2"/>
      </rPr>
      <t>ch</t>
    </r>
  </si>
  <si>
    <t>Netzteil</t>
  </si>
  <si>
    <t>Language</t>
  </si>
  <si>
    <t>Deutsch</t>
  </si>
  <si>
    <t>English</t>
  </si>
  <si>
    <t>Reviser:</t>
  </si>
  <si>
    <t>Project:</t>
  </si>
  <si>
    <t>Rack number:</t>
  </si>
  <si>
    <t>Data:</t>
  </si>
  <si>
    <t>Slot</t>
  </si>
  <si>
    <t>Type</t>
  </si>
  <si>
    <t>Leistung</t>
  </si>
  <si>
    <t>Power</t>
  </si>
  <si>
    <t>Slot 2</t>
  </si>
  <si>
    <t>Slot 1</t>
  </si>
  <si>
    <t>Slot 3</t>
  </si>
  <si>
    <t>Slot 4</t>
  </si>
  <si>
    <t>Slot 5</t>
  </si>
  <si>
    <t>Slot 6</t>
  </si>
  <si>
    <t>Slot 7</t>
  </si>
  <si>
    <t>Slot 8</t>
  </si>
  <si>
    <t>Slot 9</t>
  </si>
  <si>
    <t>Slot 10</t>
  </si>
  <si>
    <t>Slot 11</t>
  </si>
  <si>
    <t>Slot 12</t>
  </si>
  <si>
    <t>Slot 13</t>
  </si>
  <si>
    <t>Slot 14</t>
  </si>
  <si>
    <t>Slot 15</t>
  </si>
  <si>
    <t>Slot 16</t>
  </si>
  <si>
    <t>Slot 17</t>
  </si>
  <si>
    <t>Slot 18</t>
  </si>
  <si>
    <t>Slot 19</t>
  </si>
  <si>
    <t>Slot 20</t>
  </si>
  <si>
    <t>Slot 21</t>
  </si>
  <si>
    <t>Slot 22</t>
  </si>
  <si>
    <t>Slot 23</t>
  </si>
  <si>
    <t>Slot 24</t>
  </si>
  <si>
    <t>Spannungsversorgung 1</t>
  </si>
  <si>
    <t>Spannungsversorgung 2</t>
  </si>
  <si>
    <t>Power supply 1</t>
  </si>
  <si>
    <t>Power supply 2</t>
  </si>
  <si>
    <t>Gateway 1</t>
  </si>
  <si>
    <t>Gateway 2</t>
  </si>
  <si>
    <t>Max Mustermann</t>
  </si>
  <si>
    <t>-</t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</si>
  <si>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</si>
  <si>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Alarm</t>
    </r>
  </si>
  <si>
    <t>Installation</t>
  </si>
  <si>
    <t>Installation:</t>
  </si>
  <si>
    <t>Ort</t>
  </si>
  <si>
    <t>Umgebungstemperatur für</t>
  </si>
  <si>
    <t>Minimal input voltage:</t>
  </si>
  <si>
    <t>Synchronous load:</t>
  </si>
  <si>
    <t>Gehäuse 800mm x 550mm x 260mm</t>
  </si>
  <si>
    <t>Housing 800mm x 550mm x 260 mm</t>
  </si>
  <si>
    <t>Installation im Schaltraum</t>
  </si>
  <si>
    <t>Installation in Control room</t>
  </si>
  <si>
    <t>Gehäuse 650mm x 550mm x 260mm</t>
  </si>
  <si>
    <t>Gehäuse 460mm x 550mm x 260mm</t>
  </si>
  <si>
    <t>Housing 650mm x 550mm x 260 mm</t>
  </si>
  <si>
    <t>Housing 460mm x 550mm x 260 mm</t>
  </si>
  <si>
    <r>
      <t>T</t>
    </r>
    <r>
      <rPr>
        <b/>
        <i/>
        <vertAlign val="subscript"/>
        <sz val="11"/>
        <color theme="1"/>
        <rFont val="Calibri"/>
        <family val="2"/>
        <scheme val="minor"/>
      </rPr>
      <t>u</t>
    </r>
  </si>
  <si>
    <r>
      <t>P</t>
    </r>
    <r>
      <rPr>
        <b/>
        <i/>
        <vertAlign val="subscript"/>
        <sz val="11"/>
        <color theme="1"/>
        <rFont val="Calibri"/>
        <family val="2"/>
        <scheme val="minor"/>
      </rPr>
      <t>ges</t>
    </r>
  </si>
  <si>
    <t>Maximale Umgebungstemperatur:</t>
  </si>
  <si>
    <t>Maximum ambient temperature:</t>
  </si>
  <si>
    <t>ACHTUNG: Maximale Umgebungstemperatur &lt; 40 °C!</t>
  </si>
  <si>
    <t>Variable</t>
  </si>
  <si>
    <t>Wert</t>
  </si>
  <si>
    <t>Resultat</t>
  </si>
  <si>
    <t>Gleichzeitigkeitsfaktor MT24</t>
  </si>
  <si>
    <t>Gleichzeitigkeitsfaktor MT16</t>
  </si>
  <si>
    <t>Gleichzeitigkeitsfaktor MT08</t>
  </si>
  <si>
    <t>Installationsort MT24</t>
  </si>
  <si>
    <t>Installationsort MT16</t>
  </si>
  <si>
    <t>Installationsort MT08</t>
  </si>
  <si>
    <t>Gleichtzeitigkeitsfaktor 1 MT24</t>
  </si>
  <si>
    <t>Gleichtzeitigkeitsfaktor 2 MT24</t>
  </si>
  <si>
    <t>Gleichtzeitigkeitsfaktor 3 MT24</t>
  </si>
  <si>
    <t>Gleichzeitigskeitfaktor n.a.</t>
  </si>
  <si>
    <t>Synchronous load n.a.</t>
  </si>
  <si>
    <t>BM1</t>
  </si>
  <si>
    <t>AI401EX</t>
  </si>
  <si>
    <t>AI41EX</t>
  </si>
  <si>
    <t>AI43EX</t>
  </si>
  <si>
    <t>AIH40EX</t>
  </si>
  <si>
    <t>AIH41EX</t>
  </si>
  <si>
    <t>AO401EX</t>
  </si>
  <si>
    <t>AOH40EX</t>
  </si>
  <si>
    <t>DF20EX</t>
  </si>
  <si>
    <t>DM80EX</t>
  </si>
  <si>
    <t>DO401EX</t>
  </si>
  <si>
    <t>TI40EX</t>
  </si>
  <si>
    <t>TI41EX</t>
  </si>
  <si>
    <t>GDP-NI</t>
  </si>
  <si>
    <t>Gateway</t>
  </si>
  <si>
    <t>GDP-IS</t>
  </si>
  <si>
    <t>ATTENTION: 3G installation requires GDP-IS!</t>
  </si>
  <si>
    <t>ACHTUNG: 3G-Installation erfordert GDP-IS!</t>
  </si>
  <si>
    <t>ACHTUNG: Schaltschrankinstallation erfordert GDP-NI!</t>
  </si>
  <si>
    <t>ATTENTION: Controll room installation requires GDP-NI!</t>
  </si>
  <si>
    <t>Bei Schaltschrankmontage im Ex-Bereich ist das Gateway GDP-IS zu verwenden. In  diesem Fall ist ein zusätzlicher Segmentkoppler erforderlich.</t>
  </si>
  <si>
    <t>By installing the system in a cabinet in the hazardous area the gateway GDP-IS has to be used. This case required a segment coupler.</t>
  </si>
  <si>
    <t>Gleichtzeitigkeitsfaktor 1 MT16</t>
  </si>
  <si>
    <t>Gleichtzeitigkeitsfaktor 2 MT16</t>
  </si>
  <si>
    <t>Gleichtzeitigkeitsfaktor 3 MT16</t>
  </si>
  <si>
    <t>Gleichtzeitigkeitsfaktor 1 MT08</t>
  </si>
  <si>
    <t>Gleichtzeitigkeitsfaktor 2 MT08</t>
  </si>
  <si>
    <t>Gleichtzeitigkeitsfaktor 3 MT08</t>
  </si>
  <si>
    <t>MT24-3G</t>
  </si>
  <si>
    <t>MT16-3G</t>
  </si>
  <si>
    <t>08-3G</t>
  </si>
  <si>
    <t>lfnr.</t>
  </si>
  <si>
    <t>DI401EX</t>
  </si>
  <si>
    <t>Achtung:
Modulerweiterungen in dieser Liste haben ggf. Auswirkungen auf die Auswahl ob die 60er Kennlinien oder 70er Kennlinien zu nutzen sind, da die Zahlennummer der Module zur Auswertung kommt.</t>
  </si>
  <si>
    <t>Zusätzlich Verlustleistung</t>
  </si>
  <si>
    <t>Additional power consumption</t>
  </si>
  <si>
    <t>Total power consumption:</t>
  </si>
  <si>
    <t>Gesamtverlustleistung:</t>
  </si>
  <si>
    <t xml:space="preserve"> </t>
  </si>
  <si>
    <t>AC Vorschaltnetzteil</t>
  </si>
  <si>
    <t>AC pre power Supply</t>
  </si>
  <si>
    <t>ATTENTION: Maximum ambient temperature &lt; 40 °C!</t>
  </si>
  <si>
    <t>Gesamtverlustleistung excom Module:</t>
  </si>
  <si>
    <t>Version</t>
  </si>
  <si>
    <t>Datum</t>
  </si>
  <si>
    <t>Änderung</t>
  </si>
  <si>
    <t>1.1</t>
  </si>
  <si>
    <t>1te Freigabe</t>
  </si>
  <si>
    <t>Übernahme der Zone 1 Kennlinie auf Basis neuer der Herstellererklärung</t>
  </si>
  <si>
    <t>Fehler</t>
  </si>
  <si>
    <t>Festgestellt</t>
  </si>
  <si>
    <t>behoben</t>
  </si>
  <si>
    <t>Temperaturklasse MT24-3G</t>
  </si>
  <si>
    <t>Temperaturklasse MT16-3G</t>
  </si>
  <si>
    <t>Temperaturklasse MT08-3G</t>
  </si>
  <si>
    <t>ACHTUNG: Leistungsreserve für I/O-Module</t>
  </si>
  <si>
    <t>Spannungsversorgung</t>
  </si>
  <si>
    <t>Power supply</t>
  </si>
  <si>
    <t>Temperaturklasse</t>
  </si>
  <si>
    <t>Temperature Class</t>
  </si>
  <si>
    <t>65 °C</t>
  </si>
  <si>
    <t>60 °C</t>
  </si>
  <si>
    <t>55 °C</t>
  </si>
  <si>
    <t>50 °C</t>
  </si>
  <si>
    <t>45 °C</t>
  </si>
  <si>
    <t>40 °C</t>
  </si>
  <si>
    <t>35 °C</t>
  </si>
  <si>
    <t>30 °C</t>
  </si>
  <si>
    <t>70 W</t>
  </si>
  <si>
    <t>Hormonisierung der Sprachen</t>
  </si>
  <si>
    <t>Total power consumption excom I/O modules:</t>
  </si>
  <si>
    <t>AIH401EX</t>
  </si>
  <si>
    <t>AOH401EX</t>
  </si>
  <si>
    <t>AIH401EX hinzugefügt Reihenfolge</t>
  </si>
  <si>
    <t>AOH401EX hinzugefügt Reighenfolge</t>
  </si>
  <si>
    <t>lfnr. V1.2</t>
  </si>
  <si>
    <t>1.2 d1</t>
  </si>
  <si>
    <t>1.2 d2</t>
  </si>
  <si>
    <t>Projektname auf englisch umgestellt</t>
  </si>
  <si>
    <t>Projektname auf deutsch</t>
  </si>
  <si>
    <t>Hinweis für Sicheren Bereich auf can be used geändert</t>
  </si>
  <si>
    <r>
      <t>Für den MT24-3G haben wir keine separate Temperaturbetrachtung im 65er Gehäuse</t>
    </r>
    <r>
      <rPr>
        <sz val="11"/>
        <color rgb="FFFF0000"/>
        <rFont val="Calibri"/>
        <family val="2"/>
        <scheme val="minor"/>
      </rPr>
      <t xml:space="preserve"> </t>
    </r>
  </si>
  <si>
    <t>MT24-3G 65er Gegäuse gelöscht da derzeit die Kennlinie nicht vorhanden ist.</t>
  </si>
  <si>
    <t>Nur Leistungsbetrachtung der I/O Module in Tabelle berücksichtigen (58W maximal)</t>
  </si>
  <si>
    <t>Keine Zusätzliche Verlustleistung möglich</t>
  </si>
  <si>
    <t>Zeilen fur die Eingabe der zusätzlichen Verlustleistung gelöscht und Felder gesperrt</t>
  </si>
  <si>
    <t>Bereiche gesperrt</t>
  </si>
  <si>
    <t xml:space="preserve">Bereiche Können trotz Passwortschutz editiert werden </t>
  </si>
  <si>
    <t>Angabe zu Spannungsversorgung entfernt da derzeit nicht Hilfreich bei der Definition der Stromaufnahme</t>
  </si>
  <si>
    <t>Bei Schaltraumontage kann im nicht Ex-Bereich das Gateway GDP-NI verwendet werden. In diesem Fall ist ein separater Segmentkoppler nicht erforderlich.</t>
  </si>
  <si>
    <t>By installing the system in a control room in the save area the gateway GDP-NI can be used. This case do not required a separate segment coupler.</t>
  </si>
  <si>
    <r>
      <t>P</t>
    </r>
    <r>
      <rPr>
        <vertAlign val="subscript"/>
        <sz val="11"/>
        <color theme="1"/>
        <rFont val="Calibri"/>
        <family val="2"/>
        <scheme val="minor"/>
      </rPr>
      <t>maxIO</t>
    </r>
  </si>
  <si>
    <r>
      <t>T</t>
    </r>
    <r>
      <rPr>
        <vertAlign val="subscript"/>
        <sz val="11"/>
        <color theme="1"/>
        <rFont val="Calibri"/>
        <family val="2"/>
        <scheme val="minor"/>
      </rPr>
      <t>Umin</t>
    </r>
  </si>
  <si>
    <t>ATTENTION: Power reserve for I/O modules</t>
  </si>
  <si>
    <t>ACHTUNG: Verlustleistung I/O-Module überschritten!</t>
  </si>
  <si>
    <t>ATTENTION: Power consumption I/O modules exceeded!</t>
  </si>
  <si>
    <t>AI43EX auf 70 °C umgestellt</t>
  </si>
  <si>
    <t>Diese Auswahl erlaubt nicht die Benutzung folgender Module:
AI41EX, AIH40EX, AIH41EX, AOH40EX, TI40EX</t>
  </si>
  <si>
    <t>This selection does not allow the use of the following modules:
AI41EX, AIH40EX, AIH41EX, AOH40EX, TI40EX</t>
  </si>
  <si>
    <t>1.2</t>
  </si>
  <si>
    <t>Freibage Version 1.2</t>
  </si>
  <si>
    <t>1.3 d1</t>
  </si>
  <si>
    <t>Ergänzung GEN-3G</t>
  </si>
  <si>
    <t>GEN-3G</t>
  </si>
  <si>
    <t>1.3</t>
  </si>
  <si>
    <t>Überführung in 1.3 ohne weiter Änderungen</t>
  </si>
  <si>
    <t>1.3.1</t>
  </si>
  <si>
    <t>In Introduction Predefined by Pressure … in… area geändert</t>
  </si>
  <si>
    <t>TI401EX</t>
  </si>
  <si>
    <t>lfnr. V1.4</t>
  </si>
  <si>
    <t>1.4.0</t>
  </si>
  <si>
    <t>TI401EX aufgenommen</t>
  </si>
  <si>
    <t>Modulliste Spalte lfnr 1.4.0 ergänzt keine Referenzierung darauf im Programm notwendig</t>
  </si>
  <si>
    <t>Gleichzeitigkeitsfaktor für DO401EX hinzugefügt</t>
  </si>
  <si>
    <t>1.4.1</t>
  </si>
  <si>
    <r>
      <t>P</t>
    </r>
    <r>
      <rPr>
        <vertAlign val="subscript"/>
        <sz val="11"/>
        <color indexed="8"/>
        <rFont val="Calibri"/>
        <family val="2"/>
      </rPr>
      <t>arbeit</t>
    </r>
  </si>
  <si>
    <t>PSM24-3G.1</t>
  </si>
  <si>
    <t>Configuration MT24-3G V1.5.0</t>
  </si>
  <si>
    <t>Configuration MT16-3G V1.5.0</t>
  </si>
  <si>
    <t>Configuration MT08-3G V1.5.0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</si>
</sst>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\ &quot;A&quot;"/>
    <numFmt numFmtId="166" formatCode="0.0\ &quot;W&quot;"/>
    <numFmt numFmtId="167" formatCode="0.0\ &quot;V&quot;"/>
    <numFmt numFmtId="168" formatCode="0\ &quot;%&quot;"/>
    <numFmt numFmtId="169" formatCode="0\ &quot;W&quot;"/>
    <numFmt numFmtId="170" formatCode="0\ \°\C"/>
  </numFmts>
  <fonts count="15" x14ac:knownFonts="1">
    <font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color rgb="FF000000"/>
      <name val="Tahoma"/>
      <family val="2"/>
    </font>
    <font>
      <b/>
      <i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0" fontId="0" fillId="0" borderId="0" xfId="0" applyAlignment="1" applyProtection="1">
      <alignment horizontal="left"/>
      <protection hidden="1"/>
    </xf>
    <xf numFmtId="165" fontId="0" fillId="0" borderId="0" xfId="0" applyNumberFormat="1" applyProtection="1">
      <protection hidden="1"/>
    </xf>
    <xf numFmtId="167" fontId="0" fillId="0" borderId="0" xfId="0" applyNumberFormat="1" applyProtection="1">
      <protection hidden="1"/>
    </xf>
    <xf numFmtId="0" fontId="0" fillId="2" borderId="0" xfId="0" applyFill="1" applyProtection="1">
      <protection hidden="1"/>
    </xf>
    <xf numFmtId="0" fontId="0" fillId="2" borderId="0" xfId="0" applyFill="1" applyAlignment="1" applyProtection="1">
      <alignment horizontal="center" wrapText="1"/>
      <protection hidden="1"/>
    </xf>
    <xf numFmtId="166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textRotation="90"/>
    </xf>
    <xf numFmtId="49" fontId="0" fillId="0" borderId="0" xfId="0" applyNumberFormat="1" applyAlignment="1">
      <alignment textRotation="9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166" fontId="7" fillId="0" borderId="0" xfId="0" applyNumberFormat="1" applyFont="1"/>
    <xf numFmtId="166" fontId="6" fillId="0" borderId="0" xfId="0" applyNumberFormat="1" applyFont="1"/>
    <xf numFmtId="0" fontId="6" fillId="0" borderId="1" xfId="0" applyFont="1" applyBorder="1" applyAlignment="1" applyProtection="1">
      <alignment textRotation="90"/>
      <protection locked="0"/>
    </xf>
    <xf numFmtId="0" fontId="6" fillId="0" borderId="1" xfId="0" applyFont="1" applyBorder="1" applyAlignment="1">
      <alignment textRotation="90"/>
    </xf>
    <xf numFmtId="0" fontId="0" fillId="0" borderId="1" xfId="0" applyBorder="1" applyProtection="1">
      <protection locked="0"/>
    </xf>
    <xf numFmtId="0" fontId="0" fillId="0" borderId="1" xfId="0" applyBorder="1"/>
    <xf numFmtId="49" fontId="0" fillId="0" borderId="1" xfId="0" applyNumberFormat="1" applyBorder="1" applyAlignment="1" applyProtection="1">
      <alignment textRotation="90"/>
      <protection locked="0"/>
    </xf>
    <xf numFmtId="49" fontId="0" fillId="0" borderId="1" xfId="0" applyNumberFormat="1" applyBorder="1" applyAlignment="1">
      <alignment textRotation="9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168" fontId="2" fillId="0" borderId="0" xfId="1" applyNumberFormat="1" applyFont="1" applyBorder="1" applyProtection="1">
      <protection hidden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textRotation="90"/>
    </xf>
    <xf numFmtId="0" fontId="6" fillId="0" borderId="3" xfId="0" applyFont="1" applyBorder="1" applyAlignment="1" applyProtection="1">
      <alignment textRotation="90"/>
      <protection locked="0"/>
    </xf>
    <xf numFmtId="0" fontId="6" fillId="0" borderId="3" xfId="0" applyFont="1" applyBorder="1" applyAlignment="1">
      <alignment textRotation="90"/>
    </xf>
    <xf numFmtId="0" fontId="0" fillId="0" borderId="2" xfId="0" applyBorder="1" applyProtection="1">
      <protection locked="0"/>
    </xf>
    <xf numFmtId="0" fontId="0" fillId="0" borderId="2" xfId="0" applyBorder="1"/>
    <xf numFmtId="169" fontId="0" fillId="0" borderId="0" xfId="0" applyNumberFormat="1" applyProtection="1">
      <protection hidden="1"/>
    </xf>
    <xf numFmtId="170" fontId="0" fillId="0" borderId="0" xfId="0" applyNumberFormat="1"/>
    <xf numFmtId="0" fontId="8" fillId="0" borderId="0" xfId="0" applyFont="1"/>
    <xf numFmtId="0" fontId="8" fillId="0" borderId="0" xfId="0" applyFont="1" applyAlignment="1" applyProtection="1">
      <alignment horizontal="left"/>
      <protection locked="0"/>
    </xf>
    <xf numFmtId="167" fontId="0" fillId="0" borderId="0" xfId="0" applyNumberFormat="1"/>
    <xf numFmtId="0" fontId="10" fillId="0" borderId="0" xfId="0" applyFont="1" applyAlignment="1">
      <alignment vertical="center"/>
    </xf>
    <xf numFmtId="0" fontId="6" fillId="0" borderId="0" xfId="0" applyFont="1"/>
    <xf numFmtId="0" fontId="8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textRotation="90"/>
    </xf>
    <xf numFmtId="0" fontId="0" fillId="3" borderId="0" xfId="0" applyFill="1"/>
    <xf numFmtId="168" fontId="8" fillId="0" borderId="0" xfId="1" applyNumberFormat="1" applyFont="1" applyFill="1" applyBorder="1" applyAlignment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4" fontId="0" fillId="0" borderId="0" xfId="2" applyFont="1" applyAlignment="1" applyProtection="1">
      <alignment vertical="top" wrapText="1"/>
    </xf>
    <xf numFmtId="17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8" fillId="4" borderId="0" xfId="0" applyFont="1" applyFill="1"/>
    <xf numFmtId="0" fontId="0" fillId="4" borderId="0" xfId="0" applyFill="1"/>
    <xf numFmtId="0" fontId="8" fillId="4" borderId="0" xfId="0" applyFont="1" applyFill="1" applyAlignment="1">
      <alignment horizontal="center"/>
    </xf>
    <xf numFmtId="170" fontId="8" fillId="4" borderId="0" xfId="0" applyNumberFormat="1" applyFont="1" applyFill="1" applyAlignment="1">
      <alignment horizontal="center"/>
    </xf>
    <xf numFmtId="170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0" fontId="8" fillId="0" borderId="0" xfId="0" applyFont="1" applyAlignment="1">
      <alignment vertical="center" textRotation="90"/>
    </xf>
    <xf numFmtId="169" fontId="0" fillId="0" borderId="0" xfId="0" applyNumberFormat="1" applyAlignment="1">
      <alignment horizontal="center"/>
    </xf>
    <xf numFmtId="49" fontId="0" fillId="0" borderId="0" xfId="0" applyNumberFormat="1" applyProtection="1">
      <protection hidden="1"/>
    </xf>
    <xf numFmtId="166" fontId="4" fillId="0" borderId="0" xfId="0" applyNumberFormat="1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49" fontId="0" fillId="7" borderId="0" xfId="0" applyNumberFormat="1" applyFill="1" applyAlignment="1" applyProtection="1">
      <alignment horizontal="left"/>
      <protection hidden="1"/>
    </xf>
    <xf numFmtId="166" fontId="0" fillId="7" borderId="0" xfId="0" applyNumberFormat="1" applyFill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166" fontId="10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0" fontId="4" fillId="0" borderId="0" xfId="0" applyFont="1" applyProtection="1">
      <protection hidden="1"/>
    </xf>
    <xf numFmtId="14" fontId="0" fillId="0" borderId="0" xfId="0" applyNumberFormat="1"/>
    <xf numFmtId="170" fontId="8" fillId="0" borderId="0" xfId="0" applyNumberFormat="1" applyFont="1" applyAlignment="1">
      <alignment horizontal="center"/>
    </xf>
    <xf numFmtId="0" fontId="0" fillId="7" borderId="0" xfId="1" applyNumberFormat="1" applyFont="1" applyFill="1" applyBorder="1" applyProtection="1">
      <protection hidden="1"/>
    </xf>
    <xf numFmtId="0" fontId="10" fillId="0" borderId="0" xfId="0" applyFont="1" applyProtection="1">
      <protection hidden="1"/>
    </xf>
    <xf numFmtId="0" fontId="10" fillId="8" borderId="0" xfId="0" applyFont="1" applyFill="1" applyAlignment="1" applyProtection="1">
      <alignment horizontal="center"/>
      <protection hidden="1"/>
    </xf>
    <xf numFmtId="0" fontId="10" fillId="8" borderId="0" xfId="0" applyFont="1" applyFill="1" applyProtection="1">
      <protection hidden="1"/>
    </xf>
    <xf numFmtId="0" fontId="10" fillId="8" borderId="0" xfId="1" applyNumberFormat="1" applyFont="1" applyFill="1" applyBorder="1" applyProtection="1">
      <protection hidden="1"/>
    </xf>
    <xf numFmtId="14" fontId="4" fillId="0" borderId="0" xfId="0" applyNumberFormat="1" applyFont="1"/>
    <xf numFmtId="0" fontId="4" fillId="0" borderId="0" xfId="0" applyFont="1" applyAlignment="1">
      <alignment wrapText="1"/>
    </xf>
    <xf numFmtId="0" fontId="0" fillId="0" borderId="0" xfId="0" applyAlignment="1">
      <alignment vertical="top" wrapText="1"/>
    </xf>
    <xf numFmtId="170" fontId="0" fillId="0" borderId="0" xfId="0" applyNumberFormat="1" applyProtection="1">
      <protection hidden="1"/>
    </xf>
    <xf numFmtId="49" fontId="4" fillId="0" borderId="0" xfId="0" applyNumberFormat="1" applyFont="1" applyProtection="1">
      <protection hidden="1"/>
    </xf>
    <xf numFmtId="49" fontId="0" fillId="0" borderId="0" xfId="0" applyNumberFormat="1"/>
    <xf numFmtId="49" fontId="0" fillId="0" borderId="0" xfId="0" quotePrefix="1" applyNumberFormat="1"/>
    <xf numFmtId="0" fontId="4" fillId="0" borderId="0" xfId="1" applyNumberFormat="1" applyFont="1" applyFill="1" applyBorder="1" applyProtection="1">
      <protection hidden="1"/>
    </xf>
    <xf numFmtId="0" fontId="4" fillId="0" borderId="0" xfId="0" applyFont="1"/>
    <xf numFmtId="0" fontId="0" fillId="0" borderId="1" xfId="0" applyBorder="1" applyAlignment="1" applyProtection="1">
      <alignment textRotation="90"/>
      <protection locked="0"/>
    </xf>
    <xf numFmtId="0" fontId="3" fillId="2" borderId="0" xfId="0" applyFont="1" applyFill="1" applyAlignment="1" applyProtection="1">
      <alignment horizontal="center"/>
      <protection hidden="1"/>
    </xf>
    <xf numFmtId="0" fontId="8" fillId="3" borderId="0" xfId="0" applyFont="1" applyFill="1" applyAlignment="1">
      <alignment horizontal="left"/>
    </xf>
    <xf numFmtId="0" fontId="0" fillId="2" borderId="0" xfId="0" applyFill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vertical="top" wrapText="1"/>
      <protection hidden="1"/>
    </xf>
    <xf numFmtId="0" fontId="8" fillId="2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 textRotation="90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10" xfId="0" applyNumberFormat="1" applyFont="1" applyBorder="1" applyAlignment="1">
      <alignment horizontal="center"/>
    </xf>
    <xf numFmtId="0" fontId="0" fillId="0" borderId="1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9" fillId="0" borderId="0" xfId="0" applyFont="1" applyAlignment="1">
      <alignment horizontal="center" textRotation="90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horizontal="left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6" fontId="6" fillId="0" borderId="3" xfId="0" applyNumberFormat="1" applyFont="1" applyBorder="1" applyAlignment="1">
      <alignment horizontal="center"/>
    </xf>
    <xf numFmtId="166" fontId="6" fillId="0" borderId="9" xfId="0" applyNumberFormat="1" applyFont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4" borderId="22" xfId="0" applyFill="1" applyBorder="1" applyAlignment="1" applyProtection="1">
      <alignment horizontal="left"/>
      <protection locked="0"/>
    </xf>
    <xf numFmtId="0" fontId="0" fillId="4" borderId="23" xfId="0" applyFill="1" applyBorder="1" applyAlignment="1" applyProtection="1">
      <alignment horizontal="left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6" xfId="0" applyFill="1" applyBorder="1" applyAlignment="1" applyProtection="1">
      <alignment horizontal="left"/>
      <protection locked="0"/>
    </xf>
    <xf numFmtId="14" fontId="0" fillId="4" borderId="26" xfId="0" applyNumberFormat="1" applyFill="1" applyBorder="1" applyAlignment="1" applyProtection="1">
      <alignment horizontal="left"/>
      <protection locked="0"/>
    </xf>
    <xf numFmtId="14" fontId="0" fillId="4" borderId="27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2" fontId="0" fillId="0" borderId="0" xfId="0" applyNumberFormat="1" applyAlignment="1" applyProtection="1">
      <alignment horizontal="center" vertical="top" wrapText="1"/>
      <protection locked="0"/>
    </xf>
    <xf numFmtId="16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2" applyFont="1" applyAlignment="1" applyProtection="1">
      <alignment horizontal="left" vertical="top" wrapText="1"/>
    </xf>
    <xf numFmtId="166" fontId="6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66" fontId="6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3">
    <cellStyle name="Komma" xfId="1" builtinId="3"/>
    <cellStyle name="Standard" xfId="0" builtinId="0"/>
    <cellStyle name="Währung" xfId="2" builtinId="4"/>
  </cellStyles>
  <dxfs count="4">
    <dxf>
      <numFmt numFmtId="19" formatCode="dd/mm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G42" fmlaRange="Module!$A$3:$A$19" noThreeD="1" sel="1" val="0"/>
</file>

<file path=xl/ctrlProps/ctrlProp10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11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12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13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14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15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16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17.xml><?xml version="1.0" encoding="utf-8"?>
<formControlPr xmlns="http://schemas.microsoft.com/office/spreadsheetml/2009/9/main" objectType="Drop" dropStyle="combo" dx="16" fmlaLink="G18" fmlaRange="Gateways!$A$3:$A$6" noThreeD="1" sel="1" val="0"/>
</file>

<file path=xl/ctrlProps/ctrlProp18.xml><?xml version="1.0" encoding="utf-8"?>
<formControlPr xmlns="http://schemas.microsoft.com/office/spreadsheetml/2009/9/main" objectType="Drop" dropStyle="combo" dx="16" fmlaLink="G17" fmlaRange="Gateways!$A$3:$A$6" noThreeD="1" sel="1" val="0"/>
</file>

<file path=xl/ctrlProps/ctrlProp19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2.xml><?xml version="1.0" encoding="utf-8"?>
<formControlPr xmlns="http://schemas.microsoft.com/office/spreadsheetml/2009/9/main" objectType="Drop" dropStyle="combo" dx="16" fmlaLink="G41" fmlaRange="Module!$A$3:$A$19" noThreeD="1" sel="1" val="0"/>
</file>

<file path=xl/ctrlProps/ctrlProp20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21.xml><?xml version="1.0" encoding="utf-8"?>
<formControlPr xmlns="http://schemas.microsoft.com/office/spreadsheetml/2009/9/main" objectType="Drop" dropStyle="combo" dx="16" fmlaLink="G30" fmlaRange="Module!$A$3:$A$19" noThreeD="1" sel="1" val="9"/>
</file>

<file path=xl/ctrlProps/ctrlProp22.xml><?xml version="1.0" encoding="utf-8"?>
<formControlPr xmlns="http://schemas.microsoft.com/office/spreadsheetml/2009/9/main" objectType="Drop" dropStyle="combo" dx="16" fmlaLink="G31" fmlaRange="Module!$A$3:$A$19" noThreeD="1" sel="1" val="0"/>
</file>

<file path=xl/ctrlProps/ctrlProp23.xml><?xml version="1.0" encoding="utf-8"?>
<formControlPr xmlns="http://schemas.microsoft.com/office/spreadsheetml/2009/9/main" objectType="Drop" dropStyle="combo" dx="16" fmlaLink="G32" fmlaRange="Module!$A$3:$A$19" noThreeD="1" sel="1" val="0"/>
</file>

<file path=xl/ctrlProps/ctrlProp24.xml><?xml version="1.0" encoding="utf-8"?>
<formControlPr xmlns="http://schemas.microsoft.com/office/spreadsheetml/2009/9/main" objectType="Drop" dropStyle="combo" dx="16" fmlaLink="G33" fmlaRange="Module!$A$3:$A$19" noThreeD="1" sel="1" val="0"/>
</file>

<file path=xl/ctrlProps/ctrlProp25.xml><?xml version="1.0" encoding="utf-8"?>
<formControlPr xmlns="http://schemas.microsoft.com/office/spreadsheetml/2009/9/main" objectType="Drop" dropStyle="combo" dx="16" fmlaLink="G34" fmlaRange="Module!$A$3:$A$19" noThreeD="1" sel="1" val="0"/>
</file>

<file path=xl/ctrlProps/ctrlProp26.xml><?xml version="1.0" encoding="utf-8"?>
<formControlPr xmlns="http://schemas.microsoft.com/office/spreadsheetml/2009/9/main" objectType="Drop" dropStyle="combo" dx="16" fmlaLink="G35" fmlaRange="Module!$A$3:$A$19" noThreeD="1" sel="1" val="0"/>
</file>

<file path=xl/ctrlProps/ctrlProp27.xml><?xml version="1.0" encoding="utf-8"?>
<formControlPr xmlns="http://schemas.microsoft.com/office/spreadsheetml/2009/9/main" objectType="Drop" dropStyle="combo" dx="16" fmlaLink="G36" fmlaRange="Module!$A$3:$A$19" noThreeD="1" sel="1" val="0"/>
</file>

<file path=xl/ctrlProps/ctrlProp28.xml><?xml version="1.0" encoding="utf-8"?>
<formControlPr xmlns="http://schemas.microsoft.com/office/spreadsheetml/2009/9/main" objectType="Drop" dropStyle="combo" dx="16" fmlaLink="G37" fmlaRange="Module!$A$3:$A$19" noThreeD="1" sel="1" val="0"/>
</file>

<file path=xl/ctrlProps/ctrlProp29.xml><?xml version="1.0" encoding="utf-8"?>
<formControlPr xmlns="http://schemas.microsoft.com/office/spreadsheetml/2009/9/main" objectType="Radio" firstButton="1" fmlaLink="Variable!$B$4" lockText="1"/>
</file>

<file path=xl/ctrlProps/ctrlProp3.xml><?xml version="1.0" encoding="utf-8"?>
<formControlPr xmlns="http://schemas.microsoft.com/office/spreadsheetml/2009/9/main" objectType="Drop" dropStyle="combo" dx="16" fmlaLink="G40" fmlaRange="Module!$A$3:$A$19" noThreeD="1" sel="1" val="0"/>
</file>

<file path=xl/ctrlProps/ctrlProp30.xml><?xml version="1.0" encoding="utf-8"?>
<formControlPr xmlns="http://schemas.microsoft.com/office/spreadsheetml/2009/9/main" objectType="GBox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checked="Checked" lockText="1"/>
</file>

<file path=xl/ctrlProps/ctrlProp33.xml><?xml version="1.0" encoding="utf-8"?>
<formControlPr xmlns="http://schemas.microsoft.com/office/spreadsheetml/2009/9/main" objectType="GBox"/>
</file>

<file path=xl/ctrlProps/ctrlProp34.xml><?xml version="1.0" encoding="utf-8"?>
<formControlPr xmlns="http://schemas.microsoft.com/office/spreadsheetml/2009/9/main" objectType="Radio" firstButton="1" fmlaLink="Variable!$B$11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GBox"/>
</file>

<file path=xl/ctrlProps/ctrlProp37.xml><?xml version="1.0" encoding="utf-8"?>
<formControlPr xmlns="http://schemas.microsoft.com/office/spreadsheetml/2009/9/main" objectType="Drop" dropStyle="combo" dx="16" fmlaLink="G29" fmlaRange="Module!$A$3:$A$19" noThreeD="1" sel="1" val="0"/>
</file>

<file path=xl/ctrlProps/ctrlProp38.xml><?xml version="1.0" encoding="utf-8"?>
<formControlPr xmlns="http://schemas.microsoft.com/office/spreadsheetml/2009/9/main" objectType="Drop" dropStyle="combo" dx="16" fmlaLink="G28" fmlaRange="Module!$A$3:$A$19" noThreeD="1" sel="1" val="0"/>
</file>

<file path=xl/ctrlProps/ctrlProp39.xml><?xml version="1.0" encoding="utf-8"?>
<formControlPr xmlns="http://schemas.microsoft.com/office/spreadsheetml/2009/9/main" objectType="Drop" dropStyle="combo" dx="16" fmlaLink="G27" fmlaRange="Module!$A$3:$A$19" noThreeD="1" sel="1" val="0"/>
</file>

<file path=xl/ctrlProps/ctrlProp4.xml><?xml version="1.0" encoding="utf-8"?>
<formControlPr xmlns="http://schemas.microsoft.com/office/spreadsheetml/2009/9/main" objectType="Drop" dropStyle="combo" dx="16" fmlaLink="G39" fmlaRange="Module!$A$3:$A$19" noThreeD="1" sel="1" val="0"/>
</file>

<file path=xl/ctrlProps/ctrlProp40.xml><?xml version="1.0" encoding="utf-8"?>
<formControlPr xmlns="http://schemas.microsoft.com/office/spreadsheetml/2009/9/main" objectType="Drop" dropStyle="combo" dx="16" fmlaLink="G26" fmlaRange="Module!$A$3:$A$19" noThreeD="1" sel="1" val="0"/>
</file>

<file path=xl/ctrlProps/ctrlProp41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42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43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44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45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46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47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48.xml><?xml version="1.0" encoding="utf-8"?>
<formControlPr xmlns="http://schemas.microsoft.com/office/spreadsheetml/2009/9/main" objectType="Drop" dropStyle="combo" dx="16" fmlaLink="G18" fmlaRange="Gateways!$A$3:$A$6" noThreeD="1" sel="1" val="0"/>
</file>

<file path=xl/ctrlProps/ctrlProp49.xml><?xml version="1.0" encoding="utf-8"?>
<formControlPr xmlns="http://schemas.microsoft.com/office/spreadsheetml/2009/9/main" objectType="Drop" dropStyle="combo" dx="16" fmlaLink="G17" fmlaRange="Gateways!$A$3:$A$6" noThreeD="1" sel="1" val="0"/>
</file>

<file path=xl/ctrlProps/ctrlProp5.xml><?xml version="1.0" encoding="utf-8"?>
<formControlPr xmlns="http://schemas.microsoft.com/office/spreadsheetml/2009/9/main" objectType="Drop" dropStyle="combo" dx="16" fmlaLink="G38" fmlaRange="Module!$A$3:$A$19" noThreeD="1" sel="1" val="0"/>
</file>

<file path=xl/ctrlProps/ctrlProp50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51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52.xml><?xml version="1.0" encoding="utf-8"?>
<formControlPr xmlns="http://schemas.microsoft.com/office/spreadsheetml/2009/9/main" objectType="Drop" dropStyle="combo" dx="16" fmlaLink="G30" fmlaRange="Module!$A$3:$A$19" noThreeD="1" sel="1" val="0"/>
</file>

<file path=xl/ctrlProps/ctrlProp53.xml><?xml version="1.0" encoding="utf-8"?>
<formControlPr xmlns="http://schemas.microsoft.com/office/spreadsheetml/2009/9/main" objectType="Drop" dropStyle="combo" dx="16" fmlaLink="G31" fmlaRange="Module!$A$3:$A$19" noThreeD="1" sel="1" val="0"/>
</file>

<file path=xl/ctrlProps/ctrlProp54.xml><?xml version="1.0" encoding="utf-8"?>
<formControlPr xmlns="http://schemas.microsoft.com/office/spreadsheetml/2009/9/main" objectType="Drop" dropStyle="combo" dx="16" fmlaLink="G32" fmlaRange="Module!$A$3:$A$19" noThreeD="1" sel="1" val="0"/>
</file>

<file path=xl/ctrlProps/ctrlProp55.xml><?xml version="1.0" encoding="utf-8"?>
<formControlPr xmlns="http://schemas.microsoft.com/office/spreadsheetml/2009/9/main" objectType="Drop" dropStyle="combo" dx="16" fmlaLink="G33" fmlaRange="Module!$A$3:$A$19" noThreeD="1" sel="1" val="0"/>
</file>

<file path=xl/ctrlProps/ctrlProp56.xml><?xml version="1.0" encoding="utf-8"?>
<formControlPr xmlns="http://schemas.microsoft.com/office/spreadsheetml/2009/9/main" objectType="Drop" dropStyle="combo" dx="16" fmlaLink="G34" fmlaRange="Module!$A$3:$A$19" noThreeD="1" sel="1" val="0"/>
</file>

<file path=xl/ctrlProps/ctrlProp57.xml><?xml version="1.0" encoding="utf-8"?>
<formControlPr xmlns="http://schemas.microsoft.com/office/spreadsheetml/2009/9/main" objectType="Radio" firstButton="1" fmlaLink="Variable!$B$5" lockText="1"/>
</file>

<file path=xl/ctrlProps/ctrlProp58.xml><?xml version="1.0" encoding="utf-8"?>
<formControlPr xmlns="http://schemas.microsoft.com/office/spreadsheetml/2009/9/main" objectType="GBox"/>
</file>

<file path=xl/ctrlProps/ctrlProp59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Drop" dropStyle="combo" dx="16" fmlaLink="G29" fmlaRange="Module!$A$3:$A$19" noThreeD="1" sel="1" val="0"/>
</file>

<file path=xl/ctrlProps/ctrlProp60.xml><?xml version="1.0" encoding="utf-8"?>
<formControlPr xmlns="http://schemas.microsoft.com/office/spreadsheetml/2009/9/main" objectType="Radio" checked="Checked" lockText="1"/>
</file>

<file path=xl/ctrlProps/ctrlProp61.xml><?xml version="1.0" encoding="utf-8"?>
<formControlPr xmlns="http://schemas.microsoft.com/office/spreadsheetml/2009/9/main" objectType="GBox"/>
</file>

<file path=xl/ctrlProps/ctrlProp62.xml><?xml version="1.0" encoding="utf-8"?>
<formControlPr xmlns="http://schemas.microsoft.com/office/spreadsheetml/2009/9/main" objectType="Radio" firstButton="1" fmlaLink="Variable!$B$12" lockText="1"/>
</file>

<file path=xl/ctrlProps/ctrlProp63.xml><?xml version="1.0" encoding="utf-8"?>
<formControlPr xmlns="http://schemas.microsoft.com/office/spreadsheetml/2009/9/main" objectType="Radio" checked="Checked" lockText="1"/>
</file>

<file path=xl/ctrlProps/ctrlProp64.xml><?xml version="1.0" encoding="utf-8"?>
<formControlPr xmlns="http://schemas.microsoft.com/office/spreadsheetml/2009/9/main" objectType="GBox"/>
</file>

<file path=xl/ctrlProps/ctrlProp65.xml><?xml version="1.0" encoding="utf-8"?>
<formControlPr xmlns="http://schemas.microsoft.com/office/spreadsheetml/2009/9/main" objectType="Drop" dropStyle="combo" dx="16" fmlaLink="G26" fmlaRange="Module!$A$3:$A$19" noThreeD="1" sel="1" val="0"/>
</file>

<file path=xl/ctrlProps/ctrlProp66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67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68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69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7.xml><?xml version="1.0" encoding="utf-8"?>
<formControlPr xmlns="http://schemas.microsoft.com/office/spreadsheetml/2009/9/main" objectType="Drop" dropStyle="combo" dx="16" fmlaLink="G28" fmlaRange="Module!$A$3:$A$19" noThreeD="1" sel="1" val="0"/>
</file>

<file path=xl/ctrlProps/ctrlProp70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71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72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73.xml><?xml version="1.0" encoding="utf-8"?>
<formControlPr xmlns="http://schemas.microsoft.com/office/spreadsheetml/2009/9/main" objectType="Drop" dropStyle="combo" dx="16" fmlaLink="G18" fmlaRange="Gateways!$A$3:$A$6" noThreeD="1" sel="1" val="0"/>
</file>

<file path=xl/ctrlProps/ctrlProp74.xml><?xml version="1.0" encoding="utf-8"?>
<formControlPr xmlns="http://schemas.microsoft.com/office/spreadsheetml/2009/9/main" objectType="Drop" dropStyle="combo" dx="16" fmlaLink="G17" fmlaRange="Gateways!$A$3:$A$6" noThreeD="1" sel="1" val="0"/>
</file>

<file path=xl/ctrlProps/ctrlProp75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76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77.xml><?xml version="1.0" encoding="utf-8"?>
<formControlPr xmlns="http://schemas.microsoft.com/office/spreadsheetml/2009/9/main" objectType="Radio" firstButton="1" fmlaLink="Variable!$B$6" lockText="1"/>
</file>

<file path=xl/ctrlProps/ctrlProp78.xml><?xml version="1.0" encoding="utf-8"?>
<formControlPr xmlns="http://schemas.microsoft.com/office/spreadsheetml/2009/9/main" objectType="GBox"/>
</file>

<file path=xl/ctrlProps/ctrlProp79.xml><?xml version="1.0" encoding="utf-8"?>
<formControlPr xmlns="http://schemas.microsoft.com/office/spreadsheetml/2009/9/main" objectType="Radio" checked="Checked" lockText="1"/>
</file>

<file path=xl/ctrlProps/ctrlProp8.xml><?xml version="1.0" encoding="utf-8"?>
<formControlPr xmlns="http://schemas.microsoft.com/office/spreadsheetml/2009/9/main" objectType="Drop" dropStyle="combo" dx="16" fmlaLink="G27" fmlaRange="Module!$A$3:$A$19" noThreeD="1" sel="1" val="0"/>
</file>

<file path=xl/ctrlProps/ctrlProp80.xml><?xml version="1.0" encoding="utf-8"?>
<formControlPr xmlns="http://schemas.microsoft.com/office/spreadsheetml/2009/9/main" objectType="GBox"/>
</file>

<file path=xl/ctrlProps/ctrlProp81.xml><?xml version="1.0" encoding="utf-8"?>
<formControlPr xmlns="http://schemas.microsoft.com/office/spreadsheetml/2009/9/main" objectType="Radio" firstButton="1" fmlaLink="Variable!$B$13" lockText="1"/>
</file>

<file path=xl/ctrlProps/ctrlProp82.xml><?xml version="1.0" encoding="utf-8"?>
<formControlPr xmlns="http://schemas.microsoft.com/office/spreadsheetml/2009/9/main" objectType="Radio" checked="Checked" lockText="1"/>
</file>

<file path=xl/ctrlProps/ctrlProp83.xml><?xml version="1.0" encoding="utf-8"?>
<formControlPr xmlns="http://schemas.microsoft.com/office/spreadsheetml/2009/9/main" objectType="GBox"/>
</file>

<file path=xl/ctrlProps/ctrlProp9.xml><?xml version="1.0" encoding="utf-8"?>
<formControlPr xmlns="http://schemas.microsoft.com/office/spreadsheetml/2009/9/main" objectType="Drop" dropStyle="combo" dx="16" fmlaLink="G26" fmlaRange="Module!$A$3:$A$19" noThreeD="1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3.png"/><Relationship Id="rId4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10.png"/><Relationship Id="rId1" Type="http://schemas.openxmlformats.org/officeDocument/2006/relationships/image" Target="../media/image3.png"/><Relationship Id="rId4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14</xdr:col>
      <xdr:colOff>458753</xdr:colOff>
      <xdr:row>43</xdr:row>
      <xdr:rowOff>20175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2400"/>
          <a:ext cx="11503271" cy="7577422"/>
        </a:xfrm>
        <a:prstGeom prst="rect">
          <a:avLst/>
        </a:prstGeom>
      </xdr:spPr>
    </xdr:pic>
    <xdr:clientData/>
  </xdr:twoCellAnchor>
  <xdr:twoCellAnchor editAs="oneCell">
    <xdr:from>
      <xdr:col>12</xdr:col>
      <xdr:colOff>724320</xdr:colOff>
      <xdr:row>21</xdr:row>
      <xdr:rowOff>152401</xdr:rowOff>
    </xdr:from>
    <xdr:to>
      <xdr:col>18</xdr:col>
      <xdr:colOff>627698</xdr:colOff>
      <xdr:row>41</xdr:row>
      <xdr:rowOff>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68320" y="4152901"/>
          <a:ext cx="4475378" cy="3657599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>
    <xdr:from>
      <xdr:col>4</xdr:col>
      <xdr:colOff>723900</xdr:colOff>
      <xdr:row>4</xdr:row>
      <xdr:rowOff>171450</xdr:rowOff>
    </xdr:from>
    <xdr:to>
      <xdr:col>6</xdr:col>
      <xdr:colOff>733425</xdr:colOff>
      <xdr:row>7</xdr:row>
      <xdr:rowOff>114300</xdr:rowOff>
    </xdr:to>
    <xdr:sp macro="" textlink="">
      <xdr:nvSpPr>
        <xdr:cNvPr id="3" name="Legende mit Linie 2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771900" y="933450"/>
          <a:ext cx="1533525" cy="514350"/>
        </a:xfrm>
        <a:prstGeom prst="borderCallout2">
          <a:avLst>
            <a:gd name="adj1" fmla="val 52083"/>
            <a:gd name="adj2" fmla="val -2557"/>
            <a:gd name="adj3" fmla="val 52083"/>
            <a:gd name="adj4" fmla="val -10891"/>
            <a:gd name="adj5" fmla="val 77315"/>
            <a:gd name="adj6" fmla="val -1923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Input for project information possible</a:t>
          </a:r>
        </a:p>
      </xdr:txBody>
    </xdr:sp>
    <xdr:clientData/>
  </xdr:twoCellAnchor>
  <xdr:twoCellAnchor>
    <xdr:from>
      <xdr:col>9</xdr:col>
      <xdr:colOff>104775</xdr:colOff>
      <xdr:row>9</xdr:row>
      <xdr:rowOff>47625</xdr:rowOff>
    </xdr:from>
    <xdr:to>
      <xdr:col>11</xdr:col>
      <xdr:colOff>114300</xdr:colOff>
      <xdr:row>11</xdr:row>
      <xdr:rowOff>180975</xdr:rowOff>
    </xdr:to>
    <xdr:sp macro="" textlink="">
      <xdr:nvSpPr>
        <xdr:cNvPr id="4" name="Legende mit Linie 2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6962775" y="1762125"/>
          <a:ext cx="1533525" cy="514350"/>
        </a:xfrm>
        <a:prstGeom prst="borderCallout2">
          <a:avLst>
            <a:gd name="adj1" fmla="val 50231"/>
            <a:gd name="adj2" fmla="val -1316"/>
            <a:gd name="adj3" fmla="val 52083"/>
            <a:gd name="adj4" fmla="val -16481"/>
            <a:gd name="adj5" fmla="val 184722"/>
            <a:gd name="adj6" fmla="val -3972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Possible housing variants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11</xdr:col>
      <xdr:colOff>595032</xdr:colOff>
      <xdr:row>14</xdr:row>
      <xdr:rowOff>35859</xdr:rowOff>
    </xdr:from>
    <xdr:to>
      <xdr:col>17</xdr:col>
      <xdr:colOff>80682</xdr:colOff>
      <xdr:row>17</xdr:row>
      <xdr:rowOff>125506</xdr:rowOff>
    </xdr:to>
    <xdr:sp macro="" textlink="">
      <xdr:nvSpPr>
        <xdr:cNvPr id="5" name="Legende mit Linie 2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9272867" y="2545977"/>
          <a:ext cx="4219015" cy="627529"/>
        </a:xfrm>
        <a:prstGeom prst="borderCallout2">
          <a:avLst>
            <a:gd name="adj1" fmla="val 83300"/>
            <a:gd name="adj2" fmla="val -610"/>
            <a:gd name="adj3" fmla="val 86474"/>
            <a:gd name="adj4" fmla="val -33510"/>
            <a:gd name="adj5" fmla="val 136416"/>
            <a:gd name="adj6" fmla="val -50559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Choice of temperature class of modules. At 70 ° C, the modules listed below may not be used. If this happens nevertheless, the 60 °C characteristic is used automatically.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5</xdr:col>
      <xdr:colOff>114299</xdr:colOff>
      <xdr:row>34</xdr:row>
      <xdr:rowOff>9525</xdr:rowOff>
    </xdr:from>
    <xdr:to>
      <xdr:col>7</xdr:col>
      <xdr:colOff>276224</xdr:colOff>
      <xdr:row>36</xdr:row>
      <xdr:rowOff>76200</xdr:rowOff>
    </xdr:to>
    <xdr:sp macro="" textlink="">
      <xdr:nvSpPr>
        <xdr:cNvPr id="7" name="Legende mit Linie 2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3924299" y="6486525"/>
          <a:ext cx="1685925" cy="447675"/>
        </a:xfrm>
        <a:prstGeom prst="borderCallout2">
          <a:avLst>
            <a:gd name="adj1" fmla="val 63430"/>
            <a:gd name="adj2" fmla="val -1589"/>
            <a:gd name="adj3" fmla="val 63431"/>
            <a:gd name="adj4" fmla="val -17528"/>
            <a:gd name="adj5" fmla="val 8245"/>
            <a:gd name="adj6" fmla="val -3284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Maximum power consumption per module</a:t>
          </a:r>
        </a:p>
      </xdr:txBody>
    </xdr:sp>
    <xdr:clientData/>
  </xdr:twoCellAnchor>
  <xdr:twoCellAnchor>
    <xdr:from>
      <xdr:col>9</xdr:col>
      <xdr:colOff>685800</xdr:colOff>
      <xdr:row>30</xdr:row>
      <xdr:rowOff>28575</xdr:rowOff>
    </xdr:from>
    <xdr:to>
      <xdr:col>12</xdr:col>
      <xdr:colOff>504825</xdr:colOff>
      <xdr:row>32</xdr:row>
      <xdr:rowOff>95250</xdr:rowOff>
    </xdr:to>
    <xdr:sp macro="" textlink="">
      <xdr:nvSpPr>
        <xdr:cNvPr id="8" name="Legende mit Linie 2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7543800" y="5743575"/>
          <a:ext cx="2105025" cy="447675"/>
        </a:xfrm>
        <a:prstGeom prst="borderCallout2">
          <a:avLst>
            <a:gd name="adj1" fmla="val -13166"/>
            <a:gd name="adj2" fmla="val -1633"/>
            <a:gd name="adj3" fmla="val -29010"/>
            <a:gd name="adj4" fmla="val -4702"/>
            <a:gd name="adj5" fmla="val -29788"/>
            <a:gd name="adj6" fmla="val -1242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Total power loss considering 90% efficiency</a:t>
          </a:r>
        </a:p>
      </xdr:txBody>
    </xdr:sp>
    <xdr:clientData/>
  </xdr:twoCellAnchor>
  <xdr:twoCellAnchor>
    <xdr:from>
      <xdr:col>16</xdr:col>
      <xdr:colOff>142876</xdr:colOff>
      <xdr:row>18</xdr:row>
      <xdr:rowOff>38100</xdr:rowOff>
    </xdr:from>
    <xdr:to>
      <xdr:col>18</xdr:col>
      <xdr:colOff>447676</xdr:colOff>
      <xdr:row>20</xdr:row>
      <xdr:rowOff>171450</xdr:rowOff>
    </xdr:to>
    <xdr:sp macro="" textlink="">
      <xdr:nvSpPr>
        <xdr:cNvPr id="10" name="Legende mit Linie 2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12334876" y="3467100"/>
          <a:ext cx="1828800" cy="514350"/>
        </a:xfrm>
        <a:prstGeom prst="borderCallout2">
          <a:avLst>
            <a:gd name="adj1" fmla="val 50231"/>
            <a:gd name="adj2" fmla="val -4059"/>
            <a:gd name="adj3" fmla="val 50231"/>
            <a:gd name="adj4" fmla="val -14510"/>
            <a:gd name="adj5" fmla="val 164351"/>
            <a:gd name="adj6" fmla="val -3360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>
              <a:solidFill>
                <a:sysClr val="windowText" lastClr="000000"/>
              </a:solidFill>
              <a:effectLst/>
            </a:rPr>
            <a:t>Printout by predefined area</a:t>
          </a:r>
        </a:p>
      </xdr:txBody>
    </xdr:sp>
    <xdr:clientData/>
  </xdr:twoCellAnchor>
  <xdr:twoCellAnchor>
    <xdr:from>
      <xdr:col>4</xdr:col>
      <xdr:colOff>723900</xdr:colOff>
      <xdr:row>9</xdr:row>
      <xdr:rowOff>0</xdr:rowOff>
    </xdr:from>
    <xdr:to>
      <xdr:col>7</xdr:col>
      <xdr:colOff>612776</xdr:colOff>
      <xdr:row>13</xdr:row>
      <xdr:rowOff>57150</xdr:rowOff>
    </xdr:to>
    <xdr:sp macro="" textlink="">
      <xdr:nvSpPr>
        <xdr:cNvPr id="11" name="Legende mit Linie 2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/>
      </xdr:nvSpPr>
      <xdr:spPr>
        <a:xfrm>
          <a:off x="3771900" y="1657350"/>
          <a:ext cx="2174876" cy="793750"/>
        </a:xfrm>
        <a:prstGeom prst="borderCallout2">
          <a:avLst>
            <a:gd name="adj1" fmla="val 72977"/>
            <a:gd name="adj2" fmla="val -3376"/>
            <a:gd name="adj3" fmla="val 74069"/>
            <a:gd name="adj4" fmla="val -20289"/>
            <a:gd name="adj5" fmla="val 144773"/>
            <a:gd name="adj6" fmla="val -54381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Choice of modules to use</a:t>
          </a:r>
        </a:p>
        <a:p>
          <a:pPr algn="l"/>
          <a:r>
            <a:rPr lang="de-DE" sz="1100" b="1">
              <a:solidFill>
                <a:sysClr val="windowText" lastClr="000000"/>
              </a:solidFill>
            </a:rPr>
            <a:t>Remark:</a:t>
          </a:r>
          <a:br>
            <a:rPr lang="de-DE" sz="1100">
              <a:solidFill>
                <a:sysClr val="windowText" lastClr="000000"/>
              </a:solidFill>
            </a:rPr>
          </a:br>
          <a:r>
            <a:rPr lang="de-DE" sz="1100">
              <a:solidFill>
                <a:sysClr val="windowText" lastClr="000000"/>
              </a:solidFill>
            </a:rPr>
            <a:t>Do</a:t>
          </a:r>
          <a:r>
            <a:rPr lang="de-DE" sz="1100" baseline="0">
              <a:solidFill>
                <a:sysClr val="windowText" lastClr="000000"/>
              </a:solidFill>
            </a:rPr>
            <a:t> not use different gateways together in a rack!</a:t>
          </a:r>
          <a:endParaRPr lang="de-DE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612833</xdr:colOff>
      <xdr:row>9</xdr:row>
      <xdr:rowOff>52108</xdr:rowOff>
    </xdr:from>
    <xdr:to>
      <xdr:col>17</xdr:col>
      <xdr:colOff>12240</xdr:colOff>
      <xdr:row>13</xdr:row>
      <xdr:rowOff>44823</xdr:rowOff>
    </xdr:to>
    <xdr:sp macro="" textlink="">
      <xdr:nvSpPr>
        <xdr:cNvPr id="9" name="Legende mit Linie 2 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/>
      </xdr:nvSpPr>
      <xdr:spPr>
        <a:xfrm>
          <a:off x="9290668" y="1665755"/>
          <a:ext cx="4132772" cy="709892"/>
        </a:xfrm>
        <a:prstGeom prst="borderCallout2">
          <a:avLst>
            <a:gd name="adj1" fmla="val 86555"/>
            <a:gd name="adj2" fmla="val -339"/>
            <a:gd name="adj3" fmla="val 87945"/>
            <a:gd name="adj4" fmla="val -6563"/>
            <a:gd name="adj5" fmla="val 125422"/>
            <a:gd name="adj6" fmla="val -1487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Simultaneity factor for all DO401... channels on the module rack.</a:t>
          </a:r>
        </a:p>
        <a:p>
          <a:r>
            <a:rPr 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Example: 2 x DO401 installed. If max. 4 of the 8 outputs are active at the same time, the simultaneity factor is 0.5.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9</xdr:col>
          <xdr:colOff>0</xdr:colOff>
          <xdr:row>41</xdr:row>
          <xdr:rowOff>190500</xdr:rowOff>
        </xdr:to>
        <xdr:sp macro="" textlink="">
          <xdr:nvSpPr>
            <xdr:cNvPr id="2326" name="Drop Down 27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9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9</xdr:col>
          <xdr:colOff>0</xdr:colOff>
          <xdr:row>41</xdr:row>
          <xdr:rowOff>0</xdr:rowOff>
        </xdr:to>
        <xdr:sp macro="" textlink="">
          <xdr:nvSpPr>
            <xdr:cNvPr id="2327" name="Drop Down 27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9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9</xdr:col>
          <xdr:colOff>0</xdr:colOff>
          <xdr:row>40</xdr:row>
          <xdr:rowOff>0</xdr:rowOff>
        </xdr:to>
        <xdr:sp macro="" textlink="">
          <xdr:nvSpPr>
            <xdr:cNvPr id="2328" name="Drop Down 28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9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sp macro="" textlink="">
          <xdr:nvSpPr>
            <xdr:cNvPr id="2329" name="Drop Down 28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9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9</xdr:col>
          <xdr:colOff>0</xdr:colOff>
          <xdr:row>38</xdr:row>
          <xdr:rowOff>0</xdr:rowOff>
        </xdr:to>
        <xdr:sp macro="" textlink="">
          <xdr:nvSpPr>
            <xdr:cNvPr id="2330" name="Drop Down 28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9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9</xdr:col>
          <xdr:colOff>0</xdr:colOff>
          <xdr:row>29</xdr:row>
          <xdr:rowOff>0</xdr:rowOff>
        </xdr:to>
        <xdr:sp macro="" textlink="">
          <xdr:nvSpPr>
            <xdr:cNvPr id="2340" name="Drop Down 292" hidden="1">
              <a:extLst>
                <a:ext uri="{63B3BB69-23CF-44E3-9099-C40C66FF867C}">
                  <a14:compatExt spid="_x0000_s2340"/>
                </a:ext>
                <a:ext uri="{FF2B5EF4-FFF2-40B4-BE49-F238E27FC236}">
                  <a16:creationId xmlns:a16="http://schemas.microsoft.com/office/drawing/2014/main" id="{00000000-0008-0000-0900-00002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9</xdr:col>
          <xdr:colOff>0</xdr:colOff>
          <xdr:row>28</xdr:row>
          <xdr:rowOff>0</xdr:rowOff>
        </xdr:to>
        <xdr:sp macro="" textlink="">
          <xdr:nvSpPr>
            <xdr:cNvPr id="2341" name="Drop Down 293" hidden="1">
              <a:extLst>
                <a:ext uri="{63B3BB69-23CF-44E3-9099-C40C66FF867C}">
                  <a14:compatExt spid="_x0000_s2341"/>
                </a:ext>
                <a:ext uri="{FF2B5EF4-FFF2-40B4-BE49-F238E27FC236}">
                  <a16:creationId xmlns:a16="http://schemas.microsoft.com/office/drawing/2014/main" id="{00000000-0008-0000-0900-00002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9</xdr:col>
          <xdr:colOff>0</xdr:colOff>
          <xdr:row>27</xdr:row>
          <xdr:rowOff>0</xdr:rowOff>
        </xdr:to>
        <xdr:sp macro="" textlink="">
          <xdr:nvSpPr>
            <xdr:cNvPr id="2342" name="Drop Down 294" hidden="1">
              <a:extLst>
                <a:ext uri="{63B3BB69-23CF-44E3-9099-C40C66FF867C}">
                  <a14:compatExt spid="_x0000_s2342"/>
                </a:ext>
                <a:ext uri="{FF2B5EF4-FFF2-40B4-BE49-F238E27FC236}">
                  <a16:creationId xmlns:a16="http://schemas.microsoft.com/office/drawing/2014/main" id="{00000000-0008-0000-0900-00002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9</xdr:col>
          <xdr:colOff>0</xdr:colOff>
          <xdr:row>26</xdr:row>
          <xdr:rowOff>0</xdr:rowOff>
        </xdr:to>
        <xdr:sp macro="" textlink="">
          <xdr:nvSpPr>
            <xdr:cNvPr id="2343" name="Drop Down 295" hidden="1">
              <a:extLst>
                <a:ext uri="{63B3BB69-23CF-44E3-9099-C40C66FF867C}">
                  <a14:compatExt spid="_x0000_s2343"/>
                </a:ext>
                <a:ext uri="{FF2B5EF4-FFF2-40B4-BE49-F238E27FC236}">
                  <a16:creationId xmlns:a16="http://schemas.microsoft.com/office/drawing/2014/main" id="{00000000-0008-0000-0900-00002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344" name="Drop Down 296" hidden="1">
              <a:extLst>
                <a:ext uri="{63B3BB69-23CF-44E3-9099-C40C66FF867C}">
                  <a14:compatExt spid="_x0000_s2344"/>
                </a:ext>
                <a:ext uri="{FF2B5EF4-FFF2-40B4-BE49-F238E27FC236}">
                  <a16:creationId xmlns:a16="http://schemas.microsoft.com/office/drawing/2014/main" id="{00000000-0008-0000-0900-00002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345" name="Drop Down 297" hidden="1">
              <a:extLst>
                <a:ext uri="{63B3BB69-23CF-44E3-9099-C40C66FF867C}">
                  <a14:compatExt spid="_x0000_s2345"/>
                </a:ext>
                <a:ext uri="{FF2B5EF4-FFF2-40B4-BE49-F238E27FC236}">
                  <a16:creationId xmlns:a16="http://schemas.microsoft.com/office/drawing/2014/main" id="{00000000-0008-0000-0900-00002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46" name="Drop Down 298" hidden="1">
              <a:extLst>
                <a:ext uri="{63B3BB69-23CF-44E3-9099-C40C66FF867C}">
                  <a14:compatExt spid="_x0000_s2346"/>
                </a:ext>
                <a:ext uri="{FF2B5EF4-FFF2-40B4-BE49-F238E27FC236}">
                  <a16:creationId xmlns:a16="http://schemas.microsoft.com/office/drawing/2014/main" id="{00000000-0008-0000-0900-00002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47" name="Drop Down 299" hidden="1">
              <a:extLst>
                <a:ext uri="{63B3BB69-23CF-44E3-9099-C40C66FF867C}">
                  <a14:compatExt spid="_x0000_s2347"/>
                </a:ext>
                <a:ext uri="{FF2B5EF4-FFF2-40B4-BE49-F238E27FC236}">
                  <a16:creationId xmlns:a16="http://schemas.microsoft.com/office/drawing/2014/main" id="{00000000-0008-0000-0900-00002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48" name="Drop Down 300" hidden="1">
              <a:extLst>
                <a:ext uri="{63B3BB69-23CF-44E3-9099-C40C66FF867C}">
                  <a14:compatExt spid="_x0000_s2348"/>
                </a:ext>
                <a:ext uri="{FF2B5EF4-FFF2-40B4-BE49-F238E27FC236}">
                  <a16:creationId xmlns:a16="http://schemas.microsoft.com/office/drawing/2014/main" id="{00000000-0008-0000-0900-00002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49" name="Drop Down 301" hidden="1">
              <a:extLst>
                <a:ext uri="{63B3BB69-23CF-44E3-9099-C40C66FF867C}">
                  <a14:compatExt spid="_x0000_s2349"/>
                </a:ext>
                <a:ext uri="{FF2B5EF4-FFF2-40B4-BE49-F238E27FC236}">
                  <a16:creationId xmlns:a16="http://schemas.microsoft.com/office/drawing/2014/main" id="{00000000-0008-0000-0900-00002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0" name="Drop Down 302" hidden="1">
              <a:extLst>
                <a:ext uri="{63B3BB69-23CF-44E3-9099-C40C66FF867C}">
                  <a14:compatExt spid="_x0000_s2350"/>
                </a:ext>
                <a:ext uri="{FF2B5EF4-FFF2-40B4-BE49-F238E27FC236}">
                  <a16:creationId xmlns:a16="http://schemas.microsoft.com/office/drawing/2014/main" id="{00000000-0008-0000-0900-00002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1" name="Drop Down 303" hidden="1">
              <a:extLst>
                <a:ext uri="{63B3BB69-23CF-44E3-9099-C40C66FF867C}">
                  <a14:compatExt spid="_x0000_s2351"/>
                </a:ext>
                <a:ext uri="{FF2B5EF4-FFF2-40B4-BE49-F238E27FC236}">
                  <a16:creationId xmlns:a16="http://schemas.microsoft.com/office/drawing/2014/main" id="{00000000-0008-0000-0900-00002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2" name="Drop Down 304" hidden="1">
              <a:extLst>
                <a:ext uri="{63B3BB69-23CF-44E3-9099-C40C66FF867C}">
                  <a14:compatExt spid="_x0000_s2352"/>
                </a:ext>
                <a:ext uri="{FF2B5EF4-FFF2-40B4-BE49-F238E27FC236}">
                  <a16:creationId xmlns:a16="http://schemas.microsoft.com/office/drawing/2014/main" id="{00000000-0008-0000-0900-00003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3" name="Drop Down 305" hidden="1">
              <a:extLst>
                <a:ext uri="{63B3BB69-23CF-44E3-9099-C40C66FF867C}">
                  <a14:compatExt spid="_x0000_s2353"/>
                </a:ext>
                <a:ext uri="{FF2B5EF4-FFF2-40B4-BE49-F238E27FC236}">
                  <a16:creationId xmlns:a16="http://schemas.microsoft.com/office/drawing/2014/main" id="{00000000-0008-0000-0900-00003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4" name="Drop Down 306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9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9</xdr:col>
          <xdr:colOff>0</xdr:colOff>
          <xdr:row>30</xdr:row>
          <xdr:rowOff>0</xdr:rowOff>
        </xdr:to>
        <xdr:sp macro="" textlink="">
          <xdr:nvSpPr>
            <xdr:cNvPr id="2355" name="Drop Down 307" hidden="1">
              <a:extLst>
                <a:ext uri="{63B3BB69-23CF-44E3-9099-C40C66FF867C}">
                  <a14:compatExt spid="_x0000_s2355"/>
                </a:ext>
                <a:ext uri="{FF2B5EF4-FFF2-40B4-BE49-F238E27FC236}">
                  <a16:creationId xmlns:a16="http://schemas.microsoft.com/office/drawing/2014/main" id="{00000000-0008-0000-0900-00003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9</xdr:col>
          <xdr:colOff>0</xdr:colOff>
          <xdr:row>31</xdr:row>
          <xdr:rowOff>0</xdr:rowOff>
        </xdr:to>
        <xdr:sp macro="" textlink="">
          <xdr:nvSpPr>
            <xdr:cNvPr id="2356" name="Drop Down 308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9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9</xdr:col>
          <xdr:colOff>0</xdr:colOff>
          <xdr:row>32</xdr:row>
          <xdr:rowOff>0</xdr:rowOff>
        </xdr:to>
        <xdr:sp macro="" textlink="">
          <xdr:nvSpPr>
            <xdr:cNvPr id="2357" name="Drop Down 309" hidden="1">
              <a:extLst>
                <a:ext uri="{63B3BB69-23CF-44E3-9099-C40C66FF867C}">
                  <a14:compatExt spid="_x0000_s2357"/>
                </a:ext>
                <a:ext uri="{FF2B5EF4-FFF2-40B4-BE49-F238E27FC236}">
                  <a16:creationId xmlns:a16="http://schemas.microsoft.com/office/drawing/2014/main" id="{00000000-0008-0000-0900-00003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9</xdr:col>
          <xdr:colOff>0</xdr:colOff>
          <xdr:row>33</xdr:row>
          <xdr:rowOff>0</xdr:rowOff>
        </xdr:to>
        <xdr:sp macro="" textlink="">
          <xdr:nvSpPr>
            <xdr:cNvPr id="2358" name="Drop Down 310" hidden="1">
              <a:extLst>
                <a:ext uri="{63B3BB69-23CF-44E3-9099-C40C66FF867C}">
                  <a14:compatExt spid="_x0000_s2358"/>
                </a:ext>
                <a:ext uri="{FF2B5EF4-FFF2-40B4-BE49-F238E27FC236}">
                  <a16:creationId xmlns:a16="http://schemas.microsoft.com/office/drawing/2014/main" id="{00000000-0008-0000-0900-00003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9</xdr:col>
          <xdr:colOff>0</xdr:colOff>
          <xdr:row>34</xdr:row>
          <xdr:rowOff>0</xdr:rowOff>
        </xdr:to>
        <xdr:sp macro="" textlink="">
          <xdr:nvSpPr>
            <xdr:cNvPr id="2359" name="Drop Down 311" hidden="1">
              <a:extLst>
                <a:ext uri="{63B3BB69-23CF-44E3-9099-C40C66FF867C}">
                  <a14:compatExt spid="_x0000_s2359"/>
                </a:ext>
                <a:ext uri="{FF2B5EF4-FFF2-40B4-BE49-F238E27FC236}">
                  <a16:creationId xmlns:a16="http://schemas.microsoft.com/office/drawing/2014/main" id="{00000000-0008-0000-0900-00003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9</xdr:col>
          <xdr:colOff>0</xdr:colOff>
          <xdr:row>35</xdr:row>
          <xdr:rowOff>0</xdr:rowOff>
        </xdr:to>
        <xdr:sp macro="" textlink="">
          <xdr:nvSpPr>
            <xdr:cNvPr id="2360" name="Drop Down 312" hidden="1">
              <a:extLst>
                <a:ext uri="{63B3BB69-23CF-44E3-9099-C40C66FF867C}">
                  <a14:compatExt spid="_x0000_s2360"/>
                </a:ext>
                <a:ext uri="{FF2B5EF4-FFF2-40B4-BE49-F238E27FC236}">
                  <a16:creationId xmlns:a16="http://schemas.microsoft.com/office/drawing/2014/main" id="{00000000-0008-0000-0900-00003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9</xdr:col>
          <xdr:colOff>0</xdr:colOff>
          <xdr:row>36</xdr:row>
          <xdr:rowOff>0</xdr:rowOff>
        </xdr:to>
        <xdr:sp macro="" textlink="">
          <xdr:nvSpPr>
            <xdr:cNvPr id="2361" name="Drop Down 313" hidden="1">
              <a:extLst>
                <a:ext uri="{63B3BB69-23CF-44E3-9099-C40C66FF867C}">
                  <a14:compatExt spid="_x0000_s2361"/>
                </a:ext>
                <a:ext uri="{FF2B5EF4-FFF2-40B4-BE49-F238E27FC236}">
                  <a16:creationId xmlns:a16="http://schemas.microsoft.com/office/drawing/2014/main" id="{00000000-0008-0000-0900-00003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9</xdr:col>
          <xdr:colOff>0</xdr:colOff>
          <xdr:row>37</xdr:row>
          <xdr:rowOff>0</xdr:rowOff>
        </xdr:to>
        <xdr:sp macro="" textlink="">
          <xdr:nvSpPr>
            <xdr:cNvPr id="2362" name="Drop Down 314" hidden="1">
              <a:extLst>
                <a:ext uri="{63B3BB69-23CF-44E3-9099-C40C66FF867C}">
                  <a14:compatExt spid="_x0000_s2362"/>
                </a:ext>
                <a:ext uri="{FF2B5EF4-FFF2-40B4-BE49-F238E27FC236}">
                  <a16:creationId xmlns:a16="http://schemas.microsoft.com/office/drawing/2014/main" id="{00000000-0008-0000-0900-00003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123825</xdr:colOff>
      <xdr:row>0</xdr:row>
      <xdr:rowOff>85725</xdr:rowOff>
    </xdr:from>
    <xdr:to>
      <xdr:col>88</xdr:col>
      <xdr:colOff>38100</xdr:colOff>
      <xdr:row>3</xdr:row>
      <xdr:rowOff>148590</xdr:rowOff>
    </xdr:to>
    <xdr:pic>
      <xdr:nvPicPr>
        <xdr:cNvPr id="13759" name="Picture 28">
          <a:extLst>
            <a:ext uri="{FF2B5EF4-FFF2-40B4-BE49-F238E27FC236}">
              <a16:creationId xmlns:a16="http://schemas.microsoft.com/office/drawing/2014/main" id="{00000000-0008-0000-0900-0000BF3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106680</xdr:colOff>
          <xdr:row>14</xdr:row>
          <xdr:rowOff>22860</xdr:rowOff>
        </xdr:from>
        <xdr:to>
          <xdr:col>19</xdr:col>
          <xdr:colOff>899160</xdr:colOff>
          <xdr:row>15</xdr:row>
          <xdr:rowOff>38100</xdr:rowOff>
        </xdr:to>
        <xdr:sp macro="" textlink="">
          <xdr:nvSpPr>
            <xdr:cNvPr id="9325" name="Option Button 1133" descr="Controll room" hidden="1">
              <a:extLst>
                <a:ext uri="{63B3BB69-23CF-44E3-9099-C40C66FF867C}">
                  <a14:compatExt spid="_x0000_s9325"/>
                </a:ext>
                <a:ext uri="{FF2B5EF4-FFF2-40B4-BE49-F238E27FC236}">
                  <a16:creationId xmlns:a16="http://schemas.microsoft.com/office/drawing/2014/main" id="{00000000-0008-0000-0900-00006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99060</xdr:rowOff>
        </xdr:from>
        <xdr:to>
          <xdr:col>20</xdr:col>
          <xdr:colOff>68580</xdr:colOff>
          <xdr:row>17</xdr:row>
          <xdr:rowOff>175260</xdr:rowOff>
        </xdr:to>
        <xdr:sp macro="" textlink="">
          <xdr:nvSpPr>
            <xdr:cNvPr id="9331" name="Group Box 1139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9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Installationsort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148590</xdr:colOff>
      <xdr:row>3</xdr:row>
      <xdr:rowOff>148590</xdr:rowOff>
    </xdr:to>
    <xdr:pic>
      <xdr:nvPicPr>
        <xdr:cNvPr id="46" name="Picture 28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285750</xdr:colOff>
      <xdr:row>7</xdr:row>
      <xdr:rowOff>114300</xdr:rowOff>
    </xdr:from>
    <xdr:to>
      <xdr:col>107</xdr:col>
      <xdr:colOff>232410</xdr:colOff>
      <xdr:row>27</xdr:row>
      <xdr:rowOff>38100</xdr:rowOff>
    </xdr:to>
    <xdr:pic>
      <xdr:nvPicPr>
        <xdr:cNvPr id="40" name="Grafik 1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0" y="1447800"/>
          <a:ext cx="7354661" cy="373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95250</xdr:rowOff>
    </xdr:from>
    <xdr:to>
      <xdr:col>20</xdr:col>
      <xdr:colOff>34671</xdr:colOff>
      <xdr:row>2</xdr:row>
      <xdr:rowOff>42672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9525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94</xdr:col>
      <xdr:colOff>133350</xdr:colOff>
      <xdr:row>0</xdr:row>
      <xdr:rowOff>85725</xdr:rowOff>
    </xdr:from>
    <xdr:to>
      <xdr:col>107</xdr:col>
      <xdr:colOff>225171</xdr:colOff>
      <xdr:row>2</xdr:row>
      <xdr:rowOff>36957</xdr:rowOff>
    </xdr:to>
    <xdr:pic>
      <xdr:nvPicPr>
        <xdr:cNvPr id="38" name="Grafik 37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84275" y="85725"/>
          <a:ext cx="3297936" cy="3322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106680</xdr:colOff>
          <xdr:row>15</xdr:row>
          <xdr:rowOff>60960</xdr:rowOff>
        </xdr:from>
        <xdr:to>
          <xdr:col>19</xdr:col>
          <xdr:colOff>594360</xdr:colOff>
          <xdr:row>16</xdr:row>
          <xdr:rowOff>76200</xdr:rowOff>
        </xdr:to>
        <xdr:sp macro="" textlink="">
          <xdr:nvSpPr>
            <xdr:cNvPr id="9343" name="Option Button 1151" hidden="1">
              <a:extLst>
                <a:ext uri="{63B3BB69-23CF-44E3-9099-C40C66FF867C}">
                  <a14:compatExt spid="_x0000_s9343"/>
                </a:ext>
                <a:ext uri="{FF2B5EF4-FFF2-40B4-BE49-F238E27FC236}">
                  <a16:creationId xmlns:a16="http://schemas.microsoft.com/office/drawing/2014/main" id="{00000000-0008-0000-0900-00007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106680</xdr:colOff>
          <xdr:row>16</xdr:row>
          <xdr:rowOff>114300</xdr:rowOff>
        </xdr:from>
        <xdr:to>
          <xdr:col>19</xdr:col>
          <xdr:colOff>861060</xdr:colOff>
          <xdr:row>17</xdr:row>
          <xdr:rowOff>144780</xdr:rowOff>
        </xdr:to>
        <xdr:sp macro="" textlink="">
          <xdr:nvSpPr>
            <xdr:cNvPr id="9344" name="Option Button 1152" hidden="1">
              <a:extLst>
                <a:ext uri="{63B3BB69-23CF-44E3-9099-C40C66FF867C}">
                  <a14:compatExt spid="_x0000_s9344"/>
                </a:ext>
                <a:ext uri="{FF2B5EF4-FFF2-40B4-BE49-F238E27FC236}">
                  <a16:creationId xmlns:a16="http://schemas.microsoft.com/office/drawing/2014/main" id="{00000000-0008-0000-0900-00008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289560</xdr:colOff>
          <xdr:row>18</xdr:row>
          <xdr:rowOff>60960</xdr:rowOff>
        </xdr:from>
        <xdr:to>
          <xdr:col>21</xdr:col>
          <xdr:colOff>22860</xdr:colOff>
          <xdr:row>19</xdr:row>
          <xdr:rowOff>182880</xdr:rowOff>
        </xdr:to>
        <xdr:sp macro="" textlink="">
          <xdr:nvSpPr>
            <xdr:cNvPr id="9346" name="Group Box 1154" hidden="1">
              <a:extLst>
                <a:ext uri="{63B3BB69-23CF-44E3-9099-C40C66FF867C}">
                  <a14:compatExt spid="_x0000_s9346"/>
                </a:ext>
                <a:ext uri="{FF2B5EF4-FFF2-40B4-BE49-F238E27FC236}">
                  <a16:creationId xmlns:a16="http://schemas.microsoft.com/office/drawing/2014/main" id="{00000000-0008-0000-0900-00008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99060</xdr:colOff>
          <xdr:row>18</xdr:row>
          <xdr:rowOff>114300</xdr:rowOff>
        </xdr:from>
        <xdr:to>
          <xdr:col>15</xdr:col>
          <xdr:colOff>114300</xdr:colOff>
          <xdr:row>19</xdr:row>
          <xdr:rowOff>175260</xdr:rowOff>
        </xdr:to>
        <xdr:sp macro="" textlink="">
          <xdr:nvSpPr>
            <xdr:cNvPr id="9347" name="Option Button 1155" hidden="1">
              <a:extLst>
                <a:ext uri="{63B3BB69-23CF-44E3-9099-C40C66FF867C}">
                  <a14:compatExt spid="_x0000_s9347"/>
                </a:ext>
                <a:ext uri="{FF2B5EF4-FFF2-40B4-BE49-F238E27FC236}">
                  <a16:creationId xmlns:a16="http://schemas.microsoft.com/office/drawing/2014/main" id="{00000000-0008-0000-0900-00008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190500</xdr:colOff>
          <xdr:row>18</xdr:row>
          <xdr:rowOff>137160</xdr:rowOff>
        </xdr:from>
        <xdr:to>
          <xdr:col>18</xdr:col>
          <xdr:colOff>22860</xdr:colOff>
          <xdr:row>19</xdr:row>
          <xdr:rowOff>152400</xdr:rowOff>
        </xdr:to>
        <xdr:sp macro="" textlink="">
          <xdr:nvSpPr>
            <xdr:cNvPr id="9348" name="Option Button 1156" hidden="1">
              <a:extLst>
                <a:ext uri="{63B3BB69-23CF-44E3-9099-C40C66FF867C}">
                  <a14:compatExt spid="_x0000_s9348"/>
                </a:ext>
                <a:ext uri="{FF2B5EF4-FFF2-40B4-BE49-F238E27FC236}">
                  <a16:creationId xmlns:a16="http://schemas.microsoft.com/office/drawing/2014/main" id="{00000000-0008-0000-0900-00008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13</xdr:row>
          <xdr:rowOff>99060</xdr:rowOff>
        </xdr:from>
        <xdr:to>
          <xdr:col>26</xdr:col>
          <xdr:colOff>30480</xdr:colOff>
          <xdr:row>15</xdr:row>
          <xdr:rowOff>99060</xdr:rowOff>
        </xdr:to>
        <xdr:sp macro="" textlink="">
          <xdr:nvSpPr>
            <xdr:cNvPr id="9349" name="Group Box 1157" hidden="1">
              <a:extLst>
                <a:ext uri="{63B3BB69-23CF-44E3-9099-C40C66FF867C}">
                  <a14:compatExt spid="_x0000_s9349"/>
                </a:ext>
                <a:ext uri="{FF2B5EF4-FFF2-40B4-BE49-F238E27FC236}">
                  <a16:creationId xmlns:a16="http://schemas.microsoft.com/office/drawing/2014/main" id="{00000000-0008-0000-0900-00008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Simultaneity factor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28</xdr:row>
          <xdr:rowOff>0</xdr:rowOff>
        </xdr:from>
        <xdr:to>
          <xdr:col>9</xdr:col>
          <xdr:colOff>7620</xdr:colOff>
          <xdr:row>29</xdr:row>
          <xdr:rowOff>0</xdr:rowOff>
        </xdr:to>
        <xdr:sp macro="" textlink="">
          <xdr:nvSpPr>
            <xdr:cNvPr id="22534" name="Drop Dow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A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27</xdr:row>
          <xdr:rowOff>0</xdr:rowOff>
        </xdr:from>
        <xdr:to>
          <xdr:col>9</xdr:col>
          <xdr:colOff>7620</xdr:colOff>
          <xdr:row>28</xdr:row>
          <xdr:rowOff>0</xdr:rowOff>
        </xdr:to>
        <xdr:sp macro="" textlink="">
          <xdr:nvSpPr>
            <xdr:cNvPr id="22535" name="Drop Dow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A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26</xdr:row>
          <xdr:rowOff>0</xdr:rowOff>
        </xdr:from>
        <xdr:to>
          <xdr:col>9</xdr:col>
          <xdr:colOff>7620</xdr:colOff>
          <xdr:row>27</xdr:row>
          <xdr:rowOff>0</xdr:rowOff>
        </xdr:to>
        <xdr:sp macro="" textlink="">
          <xdr:nvSpPr>
            <xdr:cNvPr id="22536" name="Drop Dow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A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25</xdr:row>
          <xdr:rowOff>0</xdr:rowOff>
        </xdr:from>
        <xdr:to>
          <xdr:col>9</xdr:col>
          <xdr:colOff>7620</xdr:colOff>
          <xdr:row>26</xdr:row>
          <xdr:rowOff>0</xdr:rowOff>
        </xdr:to>
        <xdr:sp macro="" textlink="">
          <xdr:nvSpPr>
            <xdr:cNvPr id="22537" name="Drop Dow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A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24</xdr:row>
          <xdr:rowOff>0</xdr:rowOff>
        </xdr:from>
        <xdr:to>
          <xdr:col>9</xdr:col>
          <xdr:colOff>7620</xdr:colOff>
          <xdr:row>25</xdr:row>
          <xdr:rowOff>0</xdr:rowOff>
        </xdr:to>
        <xdr:sp macro="" textlink="">
          <xdr:nvSpPr>
            <xdr:cNvPr id="22538" name="Drop Dow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A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23</xdr:row>
          <xdr:rowOff>0</xdr:rowOff>
        </xdr:from>
        <xdr:to>
          <xdr:col>9</xdr:col>
          <xdr:colOff>7620</xdr:colOff>
          <xdr:row>24</xdr:row>
          <xdr:rowOff>0</xdr:rowOff>
        </xdr:to>
        <xdr:sp macro="" textlink="">
          <xdr:nvSpPr>
            <xdr:cNvPr id="22539" name="Drop Dow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A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22</xdr:row>
          <xdr:rowOff>0</xdr:rowOff>
        </xdr:from>
        <xdr:to>
          <xdr:col>9</xdr:col>
          <xdr:colOff>7620</xdr:colOff>
          <xdr:row>23</xdr:row>
          <xdr:rowOff>0</xdr:rowOff>
        </xdr:to>
        <xdr:sp macro="" textlink="">
          <xdr:nvSpPr>
            <xdr:cNvPr id="22540" name="Drop Dow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A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21</xdr:row>
          <xdr:rowOff>0</xdr:rowOff>
        </xdr:from>
        <xdr:to>
          <xdr:col>9</xdr:col>
          <xdr:colOff>7620</xdr:colOff>
          <xdr:row>22</xdr:row>
          <xdr:rowOff>0</xdr:rowOff>
        </xdr:to>
        <xdr:sp macro="" textlink="">
          <xdr:nvSpPr>
            <xdr:cNvPr id="22541" name="Drop Dow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A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20</xdr:row>
          <xdr:rowOff>0</xdr:rowOff>
        </xdr:from>
        <xdr:to>
          <xdr:col>9</xdr:col>
          <xdr:colOff>7620</xdr:colOff>
          <xdr:row>21</xdr:row>
          <xdr:rowOff>0</xdr:rowOff>
        </xdr:to>
        <xdr:sp macro="" textlink="">
          <xdr:nvSpPr>
            <xdr:cNvPr id="22542" name="Drop Dow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A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19</xdr:row>
          <xdr:rowOff>0</xdr:rowOff>
        </xdr:from>
        <xdr:to>
          <xdr:col>9</xdr:col>
          <xdr:colOff>7620</xdr:colOff>
          <xdr:row>20</xdr:row>
          <xdr:rowOff>0</xdr:rowOff>
        </xdr:to>
        <xdr:sp macro="" textlink="">
          <xdr:nvSpPr>
            <xdr:cNvPr id="22543" name="Drop Dow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A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18</xdr:row>
          <xdr:rowOff>0</xdr:rowOff>
        </xdr:from>
        <xdr:to>
          <xdr:col>9</xdr:col>
          <xdr:colOff>7620</xdr:colOff>
          <xdr:row>19</xdr:row>
          <xdr:rowOff>0</xdr:rowOff>
        </xdr:to>
        <xdr:sp macro="" textlink="">
          <xdr:nvSpPr>
            <xdr:cNvPr id="22544" name="Drop Dow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A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17</xdr:row>
          <xdr:rowOff>0</xdr:rowOff>
        </xdr:from>
        <xdr:to>
          <xdr:col>9</xdr:col>
          <xdr:colOff>7620</xdr:colOff>
          <xdr:row>18</xdr:row>
          <xdr:rowOff>0</xdr:rowOff>
        </xdr:to>
        <xdr:sp macro="" textlink="">
          <xdr:nvSpPr>
            <xdr:cNvPr id="22545" name="Drop Dow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A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16</xdr:row>
          <xdr:rowOff>0</xdr:rowOff>
        </xdr:from>
        <xdr:to>
          <xdr:col>9</xdr:col>
          <xdr:colOff>7620</xdr:colOff>
          <xdr:row>17</xdr:row>
          <xdr:rowOff>0</xdr:rowOff>
        </xdr:to>
        <xdr:sp macro="" textlink="">
          <xdr:nvSpPr>
            <xdr:cNvPr id="22546" name="Drop Dow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A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15</xdr:row>
          <xdr:rowOff>0</xdr:rowOff>
        </xdr:from>
        <xdr:to>
          <xdr:col>9</xdr:col>
          <xdr:colOff>7620</xdr:colOff>
          <xdr:row>16</xdr:row>
          <xdr:rowOff>0</xdr:rowOff>
        </xdr:to>
        <xdr:sp macro="" textlink="">
          <xdr:nvSpPr>
            <xdr:cNvPr id="22547" name="Drop Dow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A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14</xdr:row>
          <xdr:rowOff>0</xdr:rowOff>
        </xdr:from>
        <xdr:to>
          <xdr:col>9</xdr:col>
          <xdr:colOff>7620</xdr:colOff>
          <xdr:row>15</xdr:row>
          <xdr:rowOff>0</xdr:rowOff>
        </xdr:to>
        <xdr:sp macro="" textlink="">
          <xdr:nvSpPr>
            <xdr:cNvPr id="22548" name="Drop Dow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A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29</xdr:row>
          <xdr:rowOff>0</xdr:rowOff>
        </xdr:from>
        <xdr:to>
          <xdr:col>9</xdr:col>
          <xdr:colOff>7620</xdr:colOff>
          <xdr:row>30</xdr:row>
          <xdr:rowOff>0</xdr:rowOff>
        </xdr:to>
        <xdr:sp macro="" textlink="">
          <xdr:nvSpPr>
            <xdr:cNvPr id="22549" name="Drop Dow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A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30</xdr:row>
          <xdr:rowOff>0</xdr:rowOff>
        </xdr:from>
        <xdr:to>
          <xdr:col>9</xdr:col>
          <xdr:colOff>7620</xdr:colOff>
          <xdr:row>31</xdr:row>
          <xdr:rowOff>0</xdr:rowOff>
        </xdr:to>
        <xdr:sp macro="" textlink="">
          <xdr:nvSpPr>
            <xdr:cNvPr id="22550" name="Drop Dow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A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31</xdr:row>
          <xdr:rowOff>0</xdr:rowOff>
        </xdr:from>
        <xdr:to>
          <xdr:col>9</xdr:col>
          <xdr:colOff>7620</xdr:colOff>
          <xdr:row>32</xdr:row>
          <xdr:rowOff>0</xdr:rowOff>
        </xdr:to>
        <xdr:sp macro="" textlink="">
          <xdr:nvSpPr>
            <xdr:cNvPr id="22551" name="Drop Dow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A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32</xdr:row>
          <xdr:rowOff>0</xdr:rowOff>
        </xdr:from>
        <xdr:to>
          <xdr:col>9</xdr:col>
          <xdr:colOff>7620</xdr:colOff>
          <xdr:row>33</xdr:row>
          <xdr:rowOff>0</xdr:rowOff>
        </xdr:to>
        <xdr:sp macro="" textlink="">
          <xdr:nvSpPr>
            <xdr:cNvPr id="22552" name="Drop Dow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A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33</xdr:row>
          <xdr:rowOff>0</xdr:rowOff>
        </xdr:from>
        <xdr:to>
          <xdr:col>9</xdr:col>
          <xdr:colOff>7620</xdr:colOff>
          <xdr:row>33</xdr:row>
          <xdr:rowOff>198120</xdr:rowOff>
        </xdr:to>
        <xdr:sp macro="" textlink="">
          <xdr:nvSpPr>
            <xdr:cNvPr id="22553" name="Drop Dow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A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76202</xdr:colOff>
      <xdr:row>0</xdr:row>
      <xdr:rowOff>85728</xdr:rowOff>
    </xdr:from>
    <xdr:to>
      <xdr:col>84</xdr:col>
      <xdr:colOff>18874</xdr:colOff>
      <xdr:row>2</xdr:row>
      <xdr:rowOff>141235</xdr:rowOff>
    </xdr:to>
    <xdr:pic>
      <xdr:nvPicPr>
        <xdr:cNvPr id="30" name="Picture 28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64727" y="85728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</xdr:colOff>
          <xdr:row>13</xdr:row>
          <xdr:rowOff>99060</xdr:rowOff>
        </xdr:from>
        <xdr:to>
          <xdr:col>20</xdr:col>
          <xdr:colOff>76200</xdr:colOff>
          <xdr:row>17</xdr:row>
          <xdr:rowOff>175260</xdr:rowOff>
        </xdr:to>
        <xdr:sp macro="" textlink="">
          <xdr:nvSpPr>
            <xdr:cNvPr id="22561" name="Group Box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A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Installationsort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38" name="Picture 28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285750</xdr:colOff>
      <xdr:row>7</xdr:row>
      <xdr:rowOff>104775</xdr:rowOff>
    </xdr:from>
    <xdr:to>
      <xdr:col>100</xdr:col>
      <xdr:colOff>66675</xdr:colOff>
      <xdr:row>27</xdr:row>
      <xdr:rowOff>47625</xdr:rowOff>
    </xdr:to>
    <xdr:pic>
      <xdr:nvPicPr>
        <xdr:cNvPr id="32" name="Grafik 3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0" y="1438275"/>
          <a:ext cx="5524500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85725</xdr:rowOff>
    </xdr:from>
    <xdr:to>
      <xdr:col>20</xdr:col>
      <xdr:colOff>21336</xdr:colOff>
      <xdr:row>2</xdr:row>
      <xdr:rowOff>36957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85725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76204</xdr:colOff>
      <xdr:row>0</xdr:row>
      <xdr:rowOff>85727</xdr:rowOff>
    </xdr:from>
    <xdr:to>
      <xdr:col>99</xdr:col>
      <xdr:colOff>30342</xdr:colOff>
      <xdr:row>1</xdr:row>
      <xdr:rowOff>114500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36529" y="85727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137160</xdr:colOff>
          <xdr:row>14</xdr:row>
          <xdr:rowOff>22860</xdr:rowOff>
        </xdr:from>
        <xdr:to>
          <xdr:col>19</xdr:col>
          <xdr:colOff>914400</xdr:colOff>
          <xdr:row>15</xdr:row>
          <xdr:rowOff>45720</xdr:rowOff>
        </xdr:to>
        <xdr:sp macro="" textlink="">
          <xdr:nvSpPr>
            <xdr:cNvPr id="22557" name="Option Butto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A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137160</xdr:colOff>
          <xdr:row>15</xdr:row>
          <xdr:rowOff>38100</xdr:rowOff>
        </xdr:from>
        <xdr:to>
          <xdr:col>19</xdr:col>
          <xdr:colOff>807720</xdr:colOff>
          <xdr:row>16</xdr:row>
          <xdr:rowOff>68580</xdr:rowOff>
        </xdr:to>
        <xdr:sp macro="" textlink="">
          <xdr:nvSpPr>
            <xdr:cNvPr id="22567" name="Option Button 39" hidden="1">
              <a:extLst>
                <a:ext uri="{63B3BB69-23CF-44E3-9099-C40C66FF867C}">
                  <a14:compatExt spid="_x0000_s22567"/>
                </a:ext>
                <a:ext uri="{FF2B5EF4-FFF2-40B4-BE49-F238E27FC236}">
                  <a16:creationId xmlns:a16="http://schemas.microsoft.com/office/drawing/2014/main" id="{00000000-0008-0000-0A00-00002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137160</xdr:colOff>
          <xdr:row>16</xdr:row>
          <xdr:rowOff>99060</xdr:rowOff>
        </xdr:from>
        <xdr:to>
          <xdr:col>19</xdr:col>
          <xdr:colOff>838200</xdr:colOff>
          <xdr:row>17</xdr:row>
          <xdr:rowOff>121920</xdr:rowOff>
        </xdr:to>
        <xdr:sp macro="" textlink="">
          <xdr:nvSpPr>
            <xdr:cNvPr id="22568" name="Option Button 40" hidden="1">
              <a:extLst>
                <a:ext uri="{63B3BB69-23CF-44E3-9099-C40C66FF867C}">
                  <a14:compatExt spid="_x0000_s22568"/>
                </a:ext>
                <a:ext uri="{FF2B5EF4-FFF2-40B4-BE49-F238E27FC236}">
                  <a16:creationId xmlns:a16="http://schemas.microsoft.com/office/drawing/2014/main" id="{00000000-0008-0000-0A00-00002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</xdr:colOff>
          <xdr:row>18</xdr:row>
          <xdr:rowOff>60960</xdr:rowOff>
        </xdr:from>
        <xdr:to>
          <xdr:col>21</xdr:col>
          <xdr:colOff>30480</xdr:colOff>
          <xdr:row>19</xdr:row>
          <xdr:rowOff>182880</xdr:rowOff>
        </xdr:to>
        <xdr:sp macro="" textlink="">
          <xdr:nvSpPr>
            <xdr:cNvPr id="22569" name="Group Box 41" hidden="1">
              <a:extLst>
                <a:ext uri="{63B3BB69-23CF-44E3-9099-C40C66FF867C}">
                  <a14:compatExt spid="_x0000_s22569"/>
                </a:ext>
                <a:ext uri="{FF2B5EF4-FFF2-40B4-BE49-F238E27FC236}">
                  <a16:creationId xmlns:a16="http://schemas.microsoft.com/office/drawing/2014/main" id="{00000000-0008-0000-0A00-00002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114300</xdr:colOff>
          <xdr:row>18</xdr:row>
          <xdr:rowOff>114300</xdr:rowOff>
        </xdr:from>
        <xdr:to>
          <xdr:col>15</xdr:col>
          <xdr:colOff>137160</xdr:colOff>
          <xdr:row>19</xdr:row>
          <xdr:rowOff>175260</xdr:rowOff>
        </xdr:to>
        <xdr:sp macro="" textlink="">
          <xdr:nvSpPr>
            <xdr:cNvPr id="22570" name="Option Butto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A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213360</xdr:colOff>
          <xdr:row>18</xdr:row>
          <xdr:rowOff>137160</xdr:rowOff>
        </xdr:from>
        <xdr:to>
          <xdr:col>18</xdr:col>
          <xdr:colOff>38100</xdr:colOff>
          <xdr:row>19</xdr:row>
          <xdr:rowOff>152400</xdr:rowOff>
        </xdr:to>
        <xdr:sp macro="" textlink="">
          <xdr:nvSpPr>
            <xdr:cNvPr id="22571" name="Option Button 43" hidden="1">
              <a:extLst>
                <a:ext uri="{63B3BB69-23CF-44E3-9099-C40C66FF867C}">
                  <a14:compatExt spid="_x0000_s22571"/>
                </a:ext>
                <a:ext uri="{FF2B5EF4-FFF2-40B4-BE49-F238E27FC236}">
                  <a16:creationId xmlns:a16="http://schemas.microsoft.com/office/drawing/2014/main" id="{00000000-0008-0000-0A00-00002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13</xdr:row>
          <xdr:rowOff>99060</xdr:rowOff>
        </xdr:from>
        <xdr:to>
          <xdr:col>26</xdr:col>
          <xdr:colOff>38100</xdr:colOff>
          <xdr:row>15</xdr:row>
          <xdr:rowOff>99060</xdr:rowOff>
        </xdr:to>
        <xdr:sp macro="" textlink="">
          <xdr:nvSpPr>
            <xdr:cNvPr id="22572" name="Group Box 44" hidden="1">
              <a:extLst>
                <a:ext uri="{63B3BB69-23CF-44E3-9099-C40C66FF867C}">
                  <a14:compatExt spid="_x0000_s22572"/>
                </a:ext>
                <a:ext uri="{FF2B5EF4-FFF2-40B4-BE49-F238E27FC236}">
                  <a16:creationId xmlns:a16="http://schemas.microsoft.com/office/drawing/2014/main" id="{00000000-0008-0000-0A00-00002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Simultaneity factor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9</xdr:col>
          <xdr:colOff>0</xdr:colOff>
          <xdr:row>25</xdr:row>
          <xdr:rowOff>190500</xdr:rowOff>
        </xdr:to>
        <xdr:sp macro="" textlink="">
          <xdr:nvSpPr>
            <xdr:cNvPr id="23556" name="Drop Down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B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3557" name="Drop Down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B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3558" name="Drop Down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B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559" name="Drop Down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B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560" name="Drop Down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B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561" name="Drop Down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B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562" name="Drop Down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B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63" name="Drop Down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B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64" name="Drop Down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B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65" name="Drop Down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B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66" name="Drop Down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B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67" name="Drop Down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B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123830</xdr:colOff>
      <xdr:row>0</xdr:row>
      <xdr:rowOff>85733</xdr:rowOff>
    </xdr:from>
    <xdr:to>
      <xdr:col>84</xdr:col>
      <xdr:colOff>66502</xdr:colOff>
      <xdr:row>2</xdr:row>
      <xdr:rowOff>141240</xdr:rowOff>
    </xdr:to>
    <xdr:pic>
      <xdr:nvPicPr>
        <xdr:cNvPr id="22" name="Picture 28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12355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14</xdr:row>
          <xdr:rowOff>22860</xdr:rowOff>
        </xdr:from>
        <xdr:to>
          <xdr:col>19</xdr:col>
          <xdr:colOff>906780</xdr:colOff>
          <xdr:row>15</xdr:row>
          <xdr:rowOff>38100</xdr:rowOff>
        </xdr:to>
        <xdr:sp macro="" textlink="">
          <xdr:nvSpPr>
            <xdr:cNvPr id="23573" name="Option Button 21" hidden="1">
              <a:extLst>
                <a:ext uri="{63B3BB69-23CF-44E3-9099-C40C66FF867C}">
                  <a14:compatExt spid="_x0000_s23573"/>
                </a:ext>
                <a:ext uri="{FF2B5EF4-FFF2-40B4-BE49-F238E27FC236}">
                  <a16:creationId xmlns:a16="http://schemas.microsoft.com/office/drawing/2014/main" id="{00000000-0008-0000-0B00-00001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99060</xdr:rowOff>
        </xdr:from>
        <xdr:to>
          <xdr:col>20</xdr:col>
          <xdr:colOff>220980</xdr:colOff>
          <xdr:row>17</xdr:row>
          <xdr:rowOff>175260</xdr:rowOff>
        </xdr:to>
        <xdr:sp macro="" textlink="">
          <xdr:nvSpPr>
            <xdr:cNvPr id="23577" name="Group Box 25" hidden="1">
              <a:extLst>
                <a:ext uri="{63B3BB69-23CF-44E3-9099-C40C66FF867C}">
                  <a14:compatExt spid="_x0000_s23577"/>
                </a:ext>
                <a:ext uri="{FF2B5EF4-FFF2-40B4-BE49-F238E27FC236}">
                  <a16:creationId xmlns:a16="http://schemas.microsoft.com/office/drawing/2014/main" id="{00000000-0008-0000-0B00-00001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Installationsort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473138" cy="612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285750</xdr:colOff>
      <xdr:row>7</xdr:row>
      <xdr:rowOff>104775</xdr:rowOff>
    </xdr:from>
    <xdr:to>
      <xdr:col>92</xdr:col>
      <xdr:colOff>0</xdr:colOff>
      <xdr:row>27</xdr:row>
      <xdr:rowOff>28575</xdr:rowOff>
    </xdr:to>
    <xdr:pic>
      <xdr:nvPicPr>
        <xdr:cNvPr id="24" name="Grafik 3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0" y="1438275"/>
          <a:ext cx="3476625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104775</xdr:colOff>
      <xdr:row>0</xdr:row>
      <xdr:rowOff>76200</xdr:rowOff>
    </xdr:from>
    <xdr:to>
      <xdr:col>20</xdr:col>
      <xdr:colOff>183261</xdr:colOff>
      <xdr:row>2</xdr:row>
      <xdr:rowOff>27432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190511</xdr:colOff>
      <xdr:row>0</xdr:row>
      <xdr:rowOff>76206</xdr:rowOff>
    </xdr:from>
    <xdr:to>
      <xdr:col>99</xdr:col>
      <xdr:colOff>144649</xdr:colOff>
      <xdr:row>1</xdr:row>
      <xdr:rowOff>104979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50836" y="76206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15</xdr:row>
          <xdr:rowOff>60960</xdr:rowOff>
        </xdr:from>
        <xdr:to>
          <xdr:col>19</xdr:col>
          <xdr:colOff>556260</xdr:colOff>
          <xdr:row>16</xdr:row>
          <xdr:rowOff>99060</xdr:rowOff>
        </xdr:to>
        <xdr:sp macro="" textlink="">
          <xdr:nvSpPr>
            <xdr:cNvPr id="23581" name="Option Button 29" hidden="1">
              <a:extLst>
                <a:ext uri="{63B3BB69-23CF-44E3-9099-C40C66FF867C}">
                  <a14:compatExt spid="_x0000_s23581"/>
                </a:ext>
                <a:ext uri="{FF2B5EF4-FFF2-40B4-BE49-F238E27FC236}">
                  <a16:creationId xmlns:a16="http://schemas.microsoft.com/office/drawing/2014/main" id="{00000000-0008-0000-0B00-00001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460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18</xdr:row>
          <xdr:rowOff>60960</xdr:rowOff>
        </xdr:from>
        <xdr:to>
          <xdr:col>21</xdr:col>
          <xdr:colOff>22860</xdr:colOff>
          <xdr:row>19</xdr:row>
          <xdr:rowOff>182880</xdr:rowOff>
        </xdr:to>
        <xdr:sp macro="" textlink="">
          <xdr:nvSpPr>
            <xdr:cNvPr id="23583" name="Group Box 31" hidden="1">
              <a:extLst>
                <a:ext uri="{63B3BB69-23CF-44E3-9099-C40C66FF867C}">
                  <a14:compatExt spid="_x0000_s23583"/>
                </a:ext>
                <a:ext uri="{FF2B5EF4-FFF2-40B4-BE49-F238E27FC236}">
                  <a16:creationId xmlns:a16="http://schemas.microsoft.com/office/drawing/2014/main" id="{00000000-0008-0000-0B00-00001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106680</xdr:colOff>
          <xdr:row>18</xdr:row>
          <xdr:rowOff>114300</xdr:rowOff>
        </xdr:from>
        <xdr:to>
          <xdr:col>15</xdr:col>
          <xdr:colOff>137160</xdr:colOff>
          <xdr:row>19</xdr:row>
          <xdr:rowOff>175260</xdr:rowOff>
        </xdr:to>
        <xdr:sp macro="" textlink="">
          <xdr:nvSpPr>
            <xdr:cNvPr id="23584" name="Option Button 32" hidden="1">
              <a:extLst>
                <a:ext uri="{63B3BB69-23CF-44E3-9099-C40C66FF867C}">
                  <a14:compatExt spid="_x0000_s23584"/>
                </a:ext>
                <a:ext uri="{FF2B5EF4-FFF2-40B4-BE49-F238E27FC236}">
                  <a16:creationId xmlns:a16="http://schemas.microsoft.com/office/drawing/2014/main" id="{00000000-0008-0000-0B00-00002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213360</xdr:colOff>
          <xdr:row>18</xdr:row>
          <xdr:rowOff>137160</xdr:rowOff>
        </xdr:from>
        <xdr:to>
          <xdr:col>18</xdr:col>
          <xdr:colOff>30480</xdr:colOff>
          <xdr:row>19</xdr:row>
          <xdr:rowOff>152400</xdr:rowOff>
        </xdr:to>
        <xdr:sp macro="" textlink="">
          <xdr:nvSpPr>
            <xdr:cNvPr id="23585" name="Option Button 33" hidden="1">
              <a:extLst>
                <a:ext uri="{63B3BB69-23CF-44E3-9099-C40C66FF867C}">
                  <a14:compatExt spid="_x0000_s23585"/>
                </a:ext>
                <a:ext uri="{FF2B5EF4-FFF2-40B4-BE49-F238E27FC236}">
                  <a16:creationId xmlns:a16="http://schemas.microsoft.com/office/drawing/2014/main" id="{00000000-0008-0000-0B00-00002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13</xdr:row>
          <xdr:rowOff>106680</xdr:rowOff>
        </xdr:from>
        <xdr:to>
          <xdr:col>26</xdr:col>
          <xdr:colOff>38100</xdr:colOff>
          <xdr:row>15</xdr:row>
          <xdr:rowOff>106680</xdr:rowOff>
        </xdr:to>
        <xdr:sp macro="" textlink="">
          <xdr:nvSpPr>
            <xdr:cNvPr id="23586" name="Group Box 34" hidden="1">
              <a:extLst>
                <a:ext uri="{63B3BB69-23CF-44E3-9099-C40C66FF867C}">
                  <a14:compatExt spid="_x0000_s23586"/>
                </a:ext>
                <a:ext uri="{FF2B5EF4-FFF2-40B4-BE49-F238E27FC236}">
                  <a16:creationId xmlns:a16="http://schemas.microsoft.com/office/drawing/2014/main" id="{00000000-0008-0000-0B00-00002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Simultaneity factor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F21" totalsRowShown="0">
  <autoFilter ref="A1:F21" xr:uid="{00000000-0009-0000-0100-000001000000}"/>
  <tableColumns count="6">
    <tableColumn id="1" xr3:uid="{00000000-0010-0000-0000-000001000000}" name="Version" dataDxfId="3"/>
    <tableColumn id="2" xr3:uid="{00000000-0010-0000-0000-000002000000}" name="Datum"/>
    <tableColumn id="3" xr3:uid="{00000000-0010-0000-0000-000003000000}" name="Änderung" dataDxfId="2"/>
    <tableColumn id="4" xr3:uid="{00000000-0010-0000-0000-000004000000}" name="Fehler" dataDxfId="1"/>
    <tableColumn id="5" xr3:uid="{00000000-0010-0000-0000-000005000000}" name="Festgestellt" dataDxfId="0"/>
    <tableColumn id="6" xr3:uid="{00000000-0010-0000-0000-000006000000}" name="behoben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6.bin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" Type="http://schemas.openxmlformats.org/officeDocument/2006/relationships/drawing" Target="../drawings/drawing2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8" Type="http://schemas.openxmlformats.org/officeDocument/2006/relationships/ctrlProp" Target="../ctrlProps/ctrlProp3.xml"/><Relationship Id="rId3" Type="http://schemas.openxmlformats.org/officeDocument/2006/relationships/customProperty" Target="../customProperty10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13" Type="http://schemas.openxmlformats.org/officeDocument/2006/relationships/ctrlProp" Target="../ctrlProps/ctrlProp45.xml"/><Relationship Id="rId18" Type="http://schemas.openxmlformats.org/officeDocument/2006/relationships/ctrlProp" Target="../ctrlProps/ctrlProp50.xml"/><Relationship Id="rId26" Type="http://schemas.openxmlformats.org/officeDocument/2006/relationships/ctrlProp" Target="../ctrlProps/ctrlProp58.xml"/><Relationship Id="rId3" Type="http://schemas.openxmlformats.org/officeDocument/2006/relationships/drawing" Target="../drawings/drawing3.xml"/><Relationship Id="rId21" Type="http://schemas.openxmlformats.org/officeDocument/2006/relationships/ctrlProp" Target="../ctrlProps/ctrlProp53.x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17" Type="http://schemas.openxmlformats.org/officeDocument/2006/relationships/ctrlProp" Target="../ctrlProps/ctrlProp49.xml"/><Relationship Id="rId25" Type="http://schemas.openxmlformats.org/officeDocument/2006/relationships/ctrlProp" Target="../ctrlProps/ctrlProp57.xml"/><Relationship Id="rId2" Type="http://schemas.openxmlformats.org/officeDocument/2006/relationships/customProperty" Target="../customProperty11.bin"/><Relationship Id="rId16" Type="http://schemas.openxmlformats.org/officeDocument/2006/relationships/ctrlProp" Target="../ctrlProps/ctrlProp48.xml"/><Relationship Id="rId20" Type="http://schemas.openxmlformats.org/officeDocument/2006/relationships/ctrlProp" Target="../ctrlProps/ctrlProp52.xml"/><Relationship Id="rId29" Type="http://schemas.openxmlformats.org/officeDocument/2006/relationships/ctrlProp" Target="../ctrlProps/ctrlProp61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24" Type="http://schemas.openxmlformats.org/officeDocument/2006/relationships/ctrlProp" Target="../ctrlProps/ctrlProp56.xml"/><Relationship Id="rId32" Type="http://schemas.openxmlformats.org/officeDocument/2006/relationships/ctrlProp" Target="../ctrlProps/ctrlProp64.xml"/><Relationship Id="rId5" Type="http://schemas.openxmlformats.org/officeDocument/2006/relationships/ctrlProp" Target="../ctrlProps/ctrlProp37.xml"/><Relationship Id="rId15" Type="http://schemas.openxmlformats.org/officeDocument/2006/relationships/ctrlProp" Target="../ctrlProps/ctrlProp47.xml"/><Relationship Id="rId23" Type="http://schemas.openxmlformats.org/officeDocument/2006/relationships/ctrlProp" Target="../ctrlProps/ctrlProp55.xml"/><Relationship Id="rId28" Type="http://schemas.openxmlformats.org/officeDocument/2006/relationships/ctrlProp" Target="../ctrlProps/ctrlProp60.xml"/><Relationship Id="rId10" Type="http://schemas.openxmlformats.org/officeDocument/2006/relationships/ctrlProp" Target="../ctrlProps/ctrlProp42.xml"/><Relationship Id="rId19" Type="http://schemas.openxmlformats.org/officeDocument/2006/relationships/ctrlProp" Target="../ctrlProps/ctrlProp51.xml"/><Relationship Id="rId31" Type="http://schemas.openxmlformats.org/officeDocument/2006/relationships/ctrlProp" Target="../ctrlProps/ctrlProp63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41.xml"/><Relationship Id="rId14" Type="http://schemas.openxmlformats.org/officeDocument/2006/relationships/ctrlProp" Target="../ctrlProps/ctrlProp46.xml"/><Relationship Id="rId22" Type="http://schemas.openxmlformats.org/officeDocument/2006/relationships/ctrlProp" Target="../ctrlProps/ctrlProp54.xml"/><Relationship Id="rId27" Type="http://schemas.openxmlformats.org/officeDocument/2006/relationships/ctrlProp" Target="../ctrlProps/ctrlProp59.xml"/><Relationship Id="rId30" Type="http://schemas.openxmlformats.org/officeDocument/2006/relationships/ctrlProp" Target="../ctrlProps/ctrlProp6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8.xml"/><Relationship Id="rId13" Type="http://schemas.openxmlformats.org/officeDocument/2006/relationships/ctrlProp" Target="../ctrlProps/ctrlProp73.xml"/><Relationship Id="rId18" Type="http://schemas.openxmlformats.org/officeDocument/2006/relationships/ctrlProp" Target="../ctrlProps/ctrlProp78.xml"/><Relationship Id="rId3" Type="http://schemas.openxmlformats.org/officeDocument/2006/relationships/drawing" Target="../drawings/drawing4.xml"/><Relationship Id="rId21" Type="http://schemas.openxmlformats.org/officeDocument/2006/relationships/ctrlProp" Target="../ctrlProps/ctrlProp81.xml"/><Relationship Id="rId7" Type="http://schemas.openxmlformats.org/officeDocument/2006/relationships/ctrlProp" Target="../ctrlProps/ctrlProp67.xml"/><Relationship Id="rId12" Type="http://schemas.openxmlformats.org/officeDocument/2006/relationships/ctrlProp" Target="../ctrlProps/ctrlProp72.xml"/><Relationship Id="rId17" Type="http://schemas.openxmlformats.org/officeDocument/2006/relationships/ctrlProp" Target="../ctrlProps/ctrlProp77.xml"/><Relationship Id="rId2" Type="http://schemas.openxmlformats.org/officeDocument/2006/relationships/customProperty" Target="../customProperty12.bin"/><Relationship Id="rId16" Type="http://schemas.openxmlformats.org/officeDocument/2006/relationships/ctrlProp" Target="../ctrlProps/ctrlProp76.xml"/><Relationship Id="rId20" Type="http://schemas.openxmlformats.org/officeDocument/2006/relationships/ctrlProp" Target="../ctrlProps/ctrlProp80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66.xml"/><Relationship Id="rId11" Type="http://schemas.openxmlformats.org/officeDocument/2006/relationships/ctrlProp" Target="../ctrlProps/ctrlProp71.xml"/><Relationship Id="rId5" Type="http://schemas.openxmlformats.org/officeDocument/2006/relationships/ctrlProp" Target="../ctrlProps/ctrlProp65.xml"/><Relationship Id="rId15" Type="http://schemas.openxmlformats.org/officeDocument/2006/relationships/ctrlProp" Target="../ctrlProps/ctrlProp75.xml"/><Relationship Id="rId23" Type="http://schemas.openxmlformats.org/officeDocument/2006/relationships/ctrlProp" Target="../ctrlProps/ctrlProp83.xml"/><Relationship Id="rId10" Type="http://schemas.openxmlformats.org/officeDocument/2006/relationships/ctrlProp" Target="../ctrlProps/ctrlProp70.xml"/><Relationship Id="rId19" Type="http://schemas.openxmlformats.org/officeDocument/2006/relationships/ctrlProp" Target="../ctrlProps/ctrlProp79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69.xml"/><Relationship Id="rId14" Type="http://schemas.openxmlformats.org/officeDocument/2006/relationships/ctrlProp" Target="../ctrlProps/ctrlProp74.xml"/><Relationship Id="rId22" Type="http://schemas.openxmlformats.org/officeDocument/2006/relationships/ctrlProp" Target="../ctrlProps/ctrlProp8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26"/>
  <sheetViews>
    <sheetView workbookViewId="0">
      <selection activeCell="B7" sqref="B7"/>
    </sheetView>
  </sheetViews>
  <sheetFormatPr baseColWidth="10" defaultRowHeight="14.4" x14ac:dyDescent="0.3"/>
  <cols>
    <col min="1" max="1" width="30.6640625" customWidth="1"/>
    <col min="2" max="2" width="10.44140625" bestFit="1" customWidth="1"/>
  </cols>
  <sheetData>
    <row r="1" spans="1:2" x14ac:dyDescent="0.3">
      <c r="A1" s="88" t="s">
        <v>2</v>
      </c>
      <c r="B1" s="88"/>
    </row>
    <row r="2" spans="1:2" x14ac:dyDescent="0.3">
      <c r="A2" s="89" t="s">
        <v>43</v>
      </c>
      <c r="B2" s="89"/>
    </row>
    <row r="3" spans="1:2" ht="15.6" x14ac:dyDescent="0.35">
      <c r="A3" s="1" t="s">
        <v>39</v>
      </c>
      <c r="B3" s="4">
        <v>3.5</v>
      </c>
    </row>
    <row r="4" spans="1:2" ht="15.6" x14ac:dyDescent="0.35">
      <c r="A4" s="1" t="s">
        <v>29</v>
      </c>
      <c r="B4" s="5">
        <v>19.2</v>
      </c>
    </row>
    <row r="5" spans="1:2" ht="15.6" x14ac:dyDescent="0.35">
      <c r="A5" s="1" t="s">
        <v>30</v>
      </c>
      <c r="B5" s="5">
        <v>32</v>
      </c>
    </row>
    <row r="6" spans="1:2" ht="15.6" x14ac:dyDescent="0.35">
      <c r="A6" s="1" t="s">
        <v>87</v>
      </c>
      <c r="B6" s="35">
        <v>60</v>
      </c>
    </row>
    <row r="7" spans="1:2" ht="15.6" x14ac:dyDescent="0.35">
      <c r="A7" s="1" t="s">
        <v>88</v>
      </c>
      <c r="B7" s="35">
        <v>54</v>
      </c>
    </row>
    <row r="8" spans="1:2" ht="15.6" x14ac:dyDescent="0.35">
      <c r="A8" s="1" t="s">
        <v>213</v>
      </c>
      <c r="B8" s="35">
        <v>58</v>
      </c>
    </row>
    <row r="9" spans="1:2" ht="15.6" x14ac:dyDescent="0.35">
      <c r="A9" s="1" t="s">
        <v>214</v>
      </c>
      <c r="B9" s="81">
        <v>40</v>
      </c>
    </row>
    <row r="10" spans="1:2" x14ac:dyDescent="0.3">
      <c r="A10" s="1"/>
    </row>
    <row r="11" spans="1:2" x14ac:dyDescent="0.3">
      <c r="A11" s="1"/>
      <c r="B11" s="1"/>
    </row>
    <row r="12" spans="1:2" x14ac:dyDescent="0.3">
      <c r="A12" s="1" t="s">
        <v>117</v>
      </c>
      <c r="B12" s="28">
        <f>IF(Variable!$B$4=1,50,100)</f>
        <v>100</v>
      </c>
    </row>
    <row r="13" spans="1:2" x14ac:dyDescent="0.3">
      <c r="A13" s="1" t="s">
        <v>118</v>
      </c>
      <c r="B13" s="28">
        <f>IF(Variable!$B$4=1,75,100)</f>
        <v>100</v>
      </c>
    </row>
    <row r="14" spans="1:2" x14ac:dyDescent="0.3">
      <c r="A14" s="1" t="s">
        <v>119</v>
      </c>
      <c r="B14" s="28">
        <v>100</v>
      </c>
    </row>
    <row r="15" spans="1:2" x14ac:dyDescent="0.3">
      <c r="A15" s="1"/>
      <c r="B15" s="1"/>
    </row>
    <row r="16" spans="1:2" x14ac:dyDescent="0.3">
      <c r="A16" s="1" t="s">
        <v>144</v>
      </c>
      <c r="B16" s="28">
        <f>IF(Variable!$B$5=1,50,100)</f>
        <v>100</v>
      </c>
    </row>
    <row r="17" spans="1:2" x14ac:dyDescent="0.3">
      <c r="A17" s="1" t="s">
        <v>145</v>
      </c>
      <c r="B17" s="28">
        <f>IF(Variable!$B$5=1,75,100)</f>
        <v>100</v>
      </c>
    </row>
    <row r="18" spans="1:2" x14ac:dyDescent="0.3">
      <c r="A18" s="1" t="s">
        <v>146</v>
      </c>
      <c r="B18" s="28">
        <v>100</v>
      </c>
    </row>
    <row r="19" spans="1:2" x14ac:dyDescent="0.3">
      <c r="A19" s="1"/>
      <c r="B19" s="1"/>
    </row>
    <row r="20" spans="1:2" x14ac:dyDescent="0.3">
      <c r="A20" s="1" t="s">
        <v>147</v>
      </c>
      <c r="B20" s="28">
        <f>IF(Variable!$B$6=1,50,100)</f>
        <v>100</v>
      </c>
    </row>
    <row r="21" spans="1:2" x14ac:dyDescent="0.3">
      <c r="A21" s="1" t="s">
        <v>148</v>
      </c>
      <c r="B21" s="28">
        <f>IF(Variable!$B$6=1,75,100)</f>
        <v>100</v>
      </c>
    </row>
    <row r="22" spans="1:2" x14ac:dyDescent="0.3">
      <c r="A22" s="1" t="s">
        <v>149</v>
      </c>
      <c r="B22" s="28">
        <v>100</v>
      </c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</sheetData>
  <customSheetViews>
    <customSheetView guid="{70DE9958-5321-4621-8A18-4C53DA1F2B38}" state="hidden">
      <selection activeCell="B14" sqref="B14"/>
      <pageMargins left="0.7" right="0.7" top="0.78740157499999996" bottom="0.78740157499999996" header="0.3" footer="0.3"/>
    </customSheetView>
  </customSheetViews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  <customProperties>
    <customPr name="_pios_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B1:DC59"/>
  <sheetViews>
    <sheetView showGridLines="0" showRowColHeaders="0" topLeftCell="A4" zoomScale="85" zoomScaleNormal="85" workbookViewId="0">
      <selection activeCell="E10" sqref="E10:L10"/>
    </sheetView>
  </sheetViews>
  <sheetFormatPr baseColWidth="10" defaultColWidth="3.5546875" defaultRowHeight="15" customHeight="1" x14ac:dyDescent="0.3"/>
  <cols>
    <col min="1" max="1" width="4.44140625" customWidth="1"/>
    <col min="2" max="2" width="6" customWidth="1"/>
    <col min="3" max="19" width="4.33203125" customWidth="1"/>
    <col min="20" max="20" width="16.33203125" customWidth="1"/>
    <col min="21" max="24" width="4.33203125" customWidth="1"/>
    <col min="25" max="25" width="5.33203125" customWidth="1"/>
    <col min="26" max="77" width="4.33203125" customWidth="1"/>
    <col min="78" max="78" width="4.44140625" customWidth="1"/>
    <col min="79" max="108" width="3.6640625" customWidth="1"/>
  </cols>
  <sheetData>
    <row r="1" spans="2:107" ht="15" customHeight="1" x14ac:dyDescent="0.3">
      <c r="CA1" s="9"/>
    </row>
    <row r="6" spans="2:107" ht="15" customHeight="1" x14ac:dyDescent="0.3">
      <c r="CD6" s="106" t="str">
        <f>B7</f>
        <v>Reviser:</v>
      </c>
      <c r="CE6" s="106"/>
      <c r="CF6" s="106"/>
      <c r="CG6" s="106"/>
      <c r="CH6" s="106" t="str">
        <f>E7</f>
        <v>Max Mustermann</v>
      </c>
      <c r="CI6" s="106"/>
      <c r="CJ6" s="106"/>
      <c r="CK6" s="106"/>
      <c r="CL6" s="106"/>
      <c r="CM6" s="106"/>
      <c r="CN6" s="106"/>
    </row>
    <row r="7" spans="2:107" ht="15" customHeight="1" x14ac:dyDescent="0.3">
      <c r="B7" s="118" t="str">
        <f>CHOOSE(Variable!$B$3,Sprache!A11,Sprache!B11)</f>
        <v>Reviser:</v>
      </c>
      <c r="C7" s="119"/>
      <c r="D7" s="119"/>
      <c r="E7" s="121" t="s">
        <v>85</v>
      </c>
      <c r="F7" s="121"/>
      <c r="G7" s="121"/>
      <c r="H7" s="121"/>
      <c r="I7" s="121"/>
      <c r="J7" s="121"/>
      <c r="K7" s="121"/>
      <c r="L7" s="122"/>
      <c r="CD7" s="106" t="str">
        <f>B8</f>
        <v>Project:</v>
      </c>
      <c r="CE7" s="106"/>
      <c r="CF7" s="106"/>
      <c r="CG7" s="106"/>
      <c r="CH7" s="106" t="str">
        <f>E8</f>
        <v>Configuration MT24-3G V1.5.0</v>
      </c>
      <c r="CI7" s="106"/>
      <c r="CJ7" s="106"/>
      <c r="CK7" s="106"/>
      <c r="CL7" s="106"/>
      <c r="CM7" s="106"/>
      <c r="CN7" s="106"/>
    </row>
    <row r="8" spans="2:107" ht="15" customHeight="1" x14ac:dyDescent="0.3">
      <c r="B8" s="120" t="str">
        <f>CHOOSE(Variable!$B$3,Sprache!A12,Sprache!B12)</f>
        <v>Project:</v>
      </c>
      <c r="C8" s="96"/>
      <c r="D8" s="96"/>
      <c r="E8" s="123" t="s">
        <v>239</v>
      </c>
      <c r="F8" s="123"/>
      <c r="G8" s="123"/>
      <c r="H8" s="123"/>
      <c r="I8" s="123"/>
      <c r="J8" s="123"/>
      <c r="K8" s="123"/>
      <c r="L8" s="124"/>
      <c r="CD8" s="96" t="str">
        <f>B9</f>
        <v>Rack number:</v>
      </c>
      <c r="CE8" s="96"/>
      <c r="CF8" s="96"/>
      <c r="CG8" s="96"/>
      <c r="CH8" s="96" t="str">
        <f>E9</f>
        <v>-</v>
      </c>
      <c r="CI8" s="96"/>
      <c r="CJ8" s="96"/>
      <c r="CK8" s="96"/>
      <c r="CL8" s="96"/>
      <c r="CM8" s="96"/>
      <c r="CN8" s="96"/>
      <c r="CO8" s="96"/>
    </row>
    <row r="9" spans="2:107" ht="15" customHeight="1" x14ac:dyDescent="0.3">
      <c r="B9" s="120" t="str">
        <f>CHOOSE(Variable!$B$3,Sprache!A13,Sprache!B13)</f>
        <v>Rack number:</v>
      </c>
      <c r="C9" s="96"/>
      <c r="D9" s="96"/>
      <c r="E9" s="123" t="s">
        <v>86</v>
      </c>
      <c r="F9" s="123"/>
      <c r="G9" s="123"/>
      <c r="H9" s="123"/>
      <c r="I9" s="123"/>
      <c r="J9" s="123"/>
      <c r="K9" s="123"/>
      <c r="L9" s="124"/>
      <c r="CD9" s="96" t="str">
        <f>B10</f>
        <v>Data:</v>
      </c>
      <c r="CE9" s="96"/>
      <c r="CF9" s="96"/>
      <c r="CG9" s="96"/>
      <c r="CH9" s="110">
        <f>E10</f>
        <v>45742</v>
      </c>
      <c r="CI9" s="110"/>
      <c r="CJ9" s="110"/>
      <c r="CK9" s="110"/>
      <c r="CL9" s="110"/>
      <c r="CM9" s="110"/>
      <c r="CN9" s="110"/>
      <c r="CO9" s="110"/>
    </row>
    <row r="10" spans="2:107" ht="15" customHeight="1" x14ac:dyDescent="0.3">
      <c r="B10" s="127" t="str">
        <f>CHOOSE(Variable!$B$3,Sprache!A14,Sprache!B14)</f>
        <v>Data:</v>
      </c>
      <c r="C10" s="128"/>
      <c r="D10" s="128"/>
      <c r="E10" s="125">
        <v>45742</v>
      </c>
      <c r="F10" s="125"/>
      <c r="G10" s="125"/>
      <c r="H10" s="125"/>
      <c r="I10" s="125"/>
      <c r="J10" s="125"/>
      <c r="K10" s="125"/>
      <c r="L10" s="126"/>
    </row>
    <row r="13" spans="2:107" ht="15" customHeight="1" thickBot="1" x14ac:dyDescent="0.35">
      <c r="CE13" s="11"/>
      <c r="CF13" s="11"/>
    </row>
    <row r="14" spans="2:107" ht="15" customHeight="1" thickBot="1" x14ac:dyDescent="0.35">
      <c r="B14" s="129" t="str">
        <f>CHOOSE(Variable!$B$3,Sprache!A34,Sprache!B34)</f>
        <v>Slot</v>
      </c>
      <c r="C14" s="130"/>
      <c r="D14" s="130"/>
      <c r="E14" s="130"/>
      <c r="F14" s="131"/>
      <c r="G14" s="114" t="str">
        <f>CHOOSE(Variable!$B$3,Sprache!A35,Sprache!B35)</f>
        <v>Type</v>
      </c>
      <c r="H14" s="114"/>
      <c r="I14" s="114"/>
      <c r="J14" s="114" t="str">
        <f>CHOOSE(Variable!$B$3,Sprache!A36,Sprache!B36)</f>
        <v>Power</v>
      </c>
      <c r="K14" s="114"/>
      <c r="L14" s="115"/>
      <c r="M14" s="15"/>
      <c r="N14" s="15"/>
      <c r="O14" s="15"/>
      <c r="P14" s="15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CB14" s="29"/>
      <c r="CC14" s="29"/>
      <c r="CD14" s="29"/>
      <c r="CE14" s="11"/>
      <c r="CF14" s="11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</row>
    <row r="15" spans="2:107" ht="15" customHeight="1" x14ac:dyDescent="0.3">
      <c r="B15" s="132" t="str">
        <f>CHOOSE(Variable!$B$3,Sprache!A37,Sprache!B37)</f>
        <v>Power supply 1</v>
      </c>
      <c r="C15" s="133"/>
      <c r="D15" s="133"/>
      <c r="E15" s="133"/>
      <c r="F15" s="134"/>
      <c r="G15" s="31">
        <v>2</v>
      </c>
      <c r="H15" s="32"/>
      <c r="I15" s="32"/>
      <c r="J15" s="116">
        <f ca="1">IF(AND(G15=2,G16=2),SUM(J17:L42)*0.55,IF(G15=2,SUM(J17:L42)*1.1,0))</f>
        <v>0</v>
      </c>
      <c r="K15" s="116"/>
      <c r="L15" s="117"/>
      <c r="M15" s="16"/>
      <c r="N15" s="16"/>
      <c r="O15" s="16"/>
      <c r="Q15" s="11"/>
      <c r="R15" s="11"/>
      <c r="S15" s="11"/>
      <c r="U15" s="11"/>
      <c r="V15" s="11"/>
      <c r="W15" s="11"/>
      <c r="X15" s="136">
        <v>1</v>
      </c>
      <c r="Y15" s="136"/>
      <c r="Z15" s="11"/>
      <c r="AA15" s="11"/>
      <c r="AB15" s="4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CB15" s="103" t="str">
        <f ca="1">CELL("contents",INDIRECT("Netzteile!A"&amp;($G15+2)))</f>
        <v>PSM24-3G.1</v>
      </c>
      <c r="CC15" s="103" t="str">
        <f ca="1">CELL("contents",INDIRECT("Netzteile!A"&amp;($G16+2)))</f>
        <v>BM1</v>
      </c>
      <c r="CD15" s="103" t="str">
        <f ca="1">CELL("contents",INDIRECT("Gateways!A"&amp;($G17+2)))</f>
        <v>BM1</v>
      </c>
      <c r="CE15" s="103" t="str">
        <f ca="1">CELL("contents",INDIRECT("Gateways!A"&amp;($G18+2)))</f>
        <v>BM1</v>
      </c>
      <c r="CF15" s="103" t="str">
        <f ca="1">CELL("contents",INDIRECT("Module!A"&amp;($G19+2)))</f>
        <v>BM1</v>
      </c>
      <c r="CG15" s="103" t="str">
        <f ca="1">CELL("contents",INDIRECT("Module!A"&amp;($G20+2)))</f>
        <v>BM1</v>
      </c>
      <c r="CH15" s="103" t="str">
        <f ca="1">CELL("contents",INDIRECT("Module!A"&amp;($G21+2)))</f>
        <v>BM1</v>
      </c>
      <c r="CI15" s="103" t="str">
        <f ca="1">CELL("contents",INDIRECT("Module!A"&amp;($G22+2)))</f>
        <v>BM1</v>
      </c>
      <c r="CJ15" s="103" t="str">
        <f ca="1">CELL("contents",INDIRECT("Module!A"&amp;($G23+2)))</f>
        <v>BM1</v>
      </c>
      <c r="CK15" s="103" t="str">
        <f ca="1">CELL("contents",INDIRECT("Module!A"&amp;($G24+2)))</f>
        <v>BM1</v>
      </c>
      <c r="CL15" s="103" t="str">
        <f ca="1">CELL("contents",INDIRECT("Module!A"&amp;($G25+2)))</f>
        <v>BM1</v>
      </c>
      <c r="CM15" s="103" t="str">
        <f ca="1">CELL("contents",INDIRECT("Module!A"&amp;($G26+2)))</f>
        <v>BM1</v>
      </c>
      <c r="CN15" s="103" t="str">
        <f ca="1">CELL("contents",INDIRECT("Module!A"&amp;($G27+2)))</f>
        <v>BM1</v>
      </c>
      <c r="CO15" s="103" t="str">
        <f ca="1">CELL("contents",INDIRECT("Module!A"&amp;($G28+2)))</f>
        <v>BM1</v>
      </c>
      <c r="CP15" s="103" t="str">
        <f ca="1">CELL("contents",INDIRECT("Module!A"&amp;($G29+2)))</f>
        <v>BM1</v>
      </c>
      <c r="CQ15" s="103" t="str">
        <f ca="1">CELL("contents",INDIRECT("Module!A"&amp;($G30+2)))</f>
        <v>BM1</v>
      </c>
      <c r="CR15" s="103" t="str">
        <f ca="1">CELL("contents",INDIRECT("Module!A"&amp;($G31+2)))</f>
        <v>BM1</v>
      </c>
      <c r="CS15" s="103" t="str">
        <f ca="1">CELL("contents",INDIRECT("Module!A"&amp;($G32+2)))</f>
        <v>BM1</v>
      </c>
      <c r="CT15" s="103" t="str">
        <f ca="1">CELL("contents",INDIRECT("Module!A"&amp;($G33+2)))</f>
        <v>BM1</v>
      </c>
      <c r="CU15" s="103" t="str">
        <f ca="1">CELL("contents",INDIRECT("Module!A"&amp;($G34+2)))</f>
        <v>BM1</v>
      </c>
      <c r="CV15" s="103" t="str">
        <f ca="1">CELL("contents",INDIRECT("Module!A"&amp;($G35+2)))</f>
        <v>BM1</v>
      </c>
      <c r="CW15" s="103" t="str">
        <f ca="1">CELL("contents",INDIRECT("Module!A"&amp;($G36+2)))</f>
        <v>BM1</v>
      </c>
      <c r="CX15" s="103" t="str">
        <f ca="1">CELL("contents",INDIRECT("Module!A"&amp;($G37+2)))</f>
        <v>BM1</v>
      </c>
      <c r="CY15" s="103" t="str">
        <f ca="1">CELL("contents",INDIRECT("Module!A"&amp;($G38+2)))</f>
        <v>BM1</v>
      </c>
      <c r="CZ15" s="103" t="str">
        <f ca="1">CELL("contents",INDIRECT("Module!A"&amp;($G39+2)))</f>
        <v>BM1</v>
      </c>
      <c r="DA15" s="103" t="str">
        <f ca="1">CELL("contents",INDIRECT("Module!A"&amp;($G40+2)))</f>
        <v>BM1</v>
      </c>
      <c r="DB15" s="103" t="str">
        <f ca="1">CELL("contents",INDIRECT("Module!A"&amp;($G41+2)))</f>
        <v>BM1</v>
      </c>
      <c r="DC15" s="103" t="str">
        <f ca="1">CELL("contents",INDIRECT("Module!A"&amp;($G42+2)))</f>
        <v>BM1</v>
      </c>
    </row>
    <row r="16" spans="2:107" ht="15" customHeight="1" x14ac:dyDescent="0.3">
      <c r="B16" s="100" t="str">
        <f>CHOOSE(Variable!$B$3,Sprache!A38,Sprache!B38)</f>
        <v>Power supply 2</v>
      </c>
      <c r="C16" s="101"/>
      <c r="D16" s="101"/>
      <c r="E16" s="101"/>
      <c r="F16" s="102"/>
      <c r="G16" s="18">
        <v>1</v>
      </c>
      <c r="H16" s="19"/>
      <c r="I16" s="19"/>
      <c r="J16" s="98">
        <f>IF(AND(G15=2,G16=2),SUM(J17:L42)*0.55,IF(G16=2,SUM(J17:L42)*1.1,0))</f>
        <v>0</v>
      </c>
      <c r="K16" s="98"/>
      <c r="L16" s="99"/>
      <c r="M16" s="16"/>
      <c r="N16" s="16"/>
      <c r="O16" s="16"/>
      <c r="P16" s="16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3"/>
      <c r="CO16" s="103"/>
      <c r="CP16" s="103"/>
      <c r="CQ16" s="103"/>
      <c r="CR16" s="103"/>
      <c r="CS16" s="103"/>
      <c r="CT16" s="103"/>
      <c r="CU16" s="103"/>
      <c r="CV16" s="103"/>
      <c r="CW16" s="103"/>
      <c r="CX16" s="103"/>
      <c r="CY16" s="103"/>
      <c r="CZ16" s="103"/>
      <c r="DA16" s="103"/>
      <c r="DB16" s="103"/>
      <c r="DC16" s="103"/>
    </row>
    <row r="17" spans="2:107" ht="15" customHeight="1" x14ac:dyDescent="0.3">
      <c r="B17" s="100" t="str">
        <f>CHOOSE(Variable!$B$3,Sprache!A40,Sprache!B40)</f>
        <v>Gateway 1</v>
      </c>
      <c r="C17" s="101"/>
      <c r="D17" s="101"/>
      <c r="E17" s="101"/>
      <c r="F17" s="102"/>
      <c r="G17" s="18">
        <v>1</v>
      </c>
      <c r="H17" s="19"/>
      <c r="I17" s="19"/>
      <c r="J17" s="98">
        <f ca="1">CELL("contents",INDIRECT("Gateways!C"&amp;($G17+2)))+(CELL("contents",INDIRECT("Gateways!B"&amp;($G17+2)))-CELL("contents",INDIRECT("Gateways!C"&amp;($G17+2))))*Variable!$B$7/100</f>
        <v>0</v>
      </c>
      <c r="K17" s="98"/>
      <c r="L17" s="99"/>
      <c r="M17" s="16"/>
      <c r="N17" s="16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3"/>
      <c r="CQ17" s="103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</row>
    <row r="18" spans="2:107" ht="15" customHeight="1" x14ac:dyDescent="0.3">
      <c r="B18" s="100" t="str">
        <f>CHOOSE(Variable!$B$3,Sprache!A41,Sprache!B41)</f>
        <v>Gateway 2</v>
      </c>
      <c r="C18" s="101"/>
      <c r="D18" s="101"/>
      <c r="E18" s="101"/>
      <c r="F18" s="102"/>
      <c r="G18" s="20">
        <v>1</v>
      </c>
      <c r="H18" s="21"/>
      <c r="I18" s="21"/>
      <c r="J18" s="98">
        <f ca="1">CELL("contents",INDIRECT("Gateways!C"&amp;($G18+2)))+(CELL("contents",INDIRECT("Gateways!B"&amp;($G18+2)))-CELL("contents",INDIRECT("Gateways!C"&amp;($G18+2))))*Variable!$B$7/100</f>
        <v>0</v>
      </c>
      <c r="K18" s="98"/>
      <c r="L18" s="99"/>
      <c r="M18" s="16"/>
      <c r="N18" s="16"/>
      <c r="O18" s="16"/>
      <c r="P18" s="16"/>
      <c r="W18" s="135" t="str">
        <f>IF(Temperaturklasse_MT24=2,CHOOSE(Variable!B3,Sprache!A69,Sprache!B69),"")</f>
        <v>This selection does not allow the use of the following modules:
AI41EX, AIH40EX, AIH41EX, AOH40EX, TI40EX</v>
      </c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</row>
    <row r="19" spans="2:107" ht="15" customHeight="1" x14ac:dyDescent="0.3">
      <c r="B19" s="100" t="str">
        <f>CHOOSE(Variable!$B$3,Sprache!A43,Sprache!B43)</f>
        <v>Slot 1</v>
      </c>
      <c r="C19" s="101"/>
      <c r="D19" s="101"/>
      <c r="E19" s="101"/>
      <c r="F19" s="102"/>
      <c r="G19" s="18">
        <v>1</v>
      </c>
      <c r="H19" s="19"/>
      <c r="I19" s="19"/>
      <c r="J19" s="98">
        <f ca="1">IF(G19=14, CELL("contents",INDIRECT("Module!C"&amp;($G19+2))) + (CELL("contents",INDIRECT("Module!D"&amp;($G19+2)))) * $X$15 * (Variable!$B$7/100), CELL("contents",INDIRECT("Module!C"&amp;($G19+2))) + (CELL("contents",INDIRECT("Module!B"&amp;($G19+2)))-CELL("contents",INDIRECT("Module!C"&amp;($G19+2))))*Variable!$B$7/100)</f>
        <v>0</v>
      </c>
      <c r="K19" s="98"/>
      <c r="L19" s="99"/>
      <c r="M19" s="17"/>
      <c r="N19" s="17"/>
      <c r="O19" s="140"/>
      <c r="P19" s="140"/>
      <c r="Q19" s="140"/>
      <c r="R19" s="140"/>
      <c r="S19" s="140"/>
      <c r="T19" s="140"/>
      <c r="U19" s="140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</row>
    <row r="20" spans="2:107" ht="15" customHeight="1" x14ac:dyDescent="0.3">
      <c r="B20" s="100" t="str">
        <f>CHOOSE(Variable!$B$3,Sprache!A44,Sprache!B44)</f>
        <v>Slot 2</v>
      </c>
      <c r="C20" s="101"/>
      <c r="D20" s="101"/>
      <c r="E20" s="101"/>
      <c r="F20" s="102"/>
      <c r="G20" s="18">
        <v>1</v>
      </c>
      <c r="H20" s="19"/>
      <c r="I20" s="19"/>
      <c r="J20" s="98">
        <f ca="1">IF(G20=14, CELL("contents",INDIRECT("Module!C"&amp;($G20+2))) + (CELL("contents",INDIRECT("Module!D"&amp;($G20+2)))) * $X$15 * (Variable!$B$7/100), CELL("contents",INDIRECT("Module!C"&amp;($G20+2))) + (CELL("contents",INDIRECT("Module!B"&amp;($G20+2)))-CELL("contents",INDIRECT("Module!C"&amp;($G20+2))))*Variable!$B$7/100)</f>
        <v>0</v>
      </c>
      <c r="K20" s="98"/>
      <c r="L20" s="99"/>
      <c r="M20" s="17"/>
      <c r="N20" s="17"/>
      <c r="O20" s="17"/>
      <c r="P20" s="17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</row>
    <row r="21" spans="2:107" ht="15" customHeight="1" x14ac:dyDescent="0.3">
      <c r="B21" s="100" t="str">
        <f>CHOOSE(Variable!$B$3,Sprache!A45,Sprache!B45)</f>
        <v>Slot 3</v>
      </c>
      <c r="C21" s="101"/>
      <c r="D21" s="101"/>
      <c r="E21" s="101"/>
      <c r="F21" s="102"/>
      <c r="G21" s="20">
        <v>1</v>
      </c>
      <c r="H21" s="21"/>
      <c r="I21" s="21"/>
      <c r="J21" s="98">
        <f ca="1">IF(G21=14, CELL("contents",INDIRECT("Module!C"&amp;($G21+2))) + (CELL("contents",INDIRECT("Module!D"&amp;($G21+2)))) * $X$15 * (Variable!$B$7/100), CELL("contents",INDIRECT("Module!C"&amp;($G21+2))) + (CELL("contents",INDIRECT("Module!B"&amp;($G21+2)))-CELL("contents",INDIRECT("Module!C"&amp;($G21+2))))*Variable!$B$7/100)</f>
        <v>0</v>
      </c>
      <c r="K21" s="98"/>
      <c r="L21" s="99"/>
      <c r="M21" s="17"/>
      <c r="N21" s="109" t="str">
        <f>IF(Variable!B4=1,CHOOSE(Variable!$B$3,Sprache!A32,Sprache!B32),CHOOSE(Variable!$B$3,Sprache!A33,Sprache!B33))</f>
        <v>By installing the system in a cabinet in the hazardous area the gateway GDP-IS has to be used. This case required a segment coupler.</v>
      </c>
      <c r="O21" s="109"/>
      <c r="P21" s="109"/>
      <c r="Q21" s="109"/>
      <c r="R21" s="109"/>
      <c r="S21" s="109"/>
      <c r="T21" s="109"/>
      <c r="U21" s="109"/>
      <c r="V21" s="109"/>
      <c r="W21" s="109"/>
      <c r="Y21" s="39"/>
      <c r="Z21" s="39"/>
      <c r="AA21" s="39"/>
    </row>
    <row r="22" spans="2:107" ht="15" customHeight="1" x14ac:dyDescent="0.3">
      <c r="B22" s="100" t="str">
        <f>CHOOSE(Variable!$B$3,Sprache!A46,Sprache!B46)</f>
        <v>Slot 4</v>
      </c>
      <c r="C22" s="101"/>
      <c r="D22" s="101"/>
      <c r="E22" s="101"/>
      <c r="F22" s="102"/>
      <c r="G22" s="20">
        <v>1</v>
      </c>
      <c r="H22" s="21"/>
      <c r="I22" s="21"/>
      <c r="J22" s="98">
        <f ca="1">IF(G22=14, CELL("contents",INDIRECT("Module!C"&amp;($G22+2))) + (CELL("contents",INDIRECT("Module!D"&amp;($G22+2)))) * $X$15 * (Variable!$B$7/100), CELL("contents",INDIRECT("Module!C"&amp;($G22+2))) + (CELL("contents",INDIRECT("Module!B"&amp;($G22+2)))-CELL("contents",INDIRECT("Module!C"&amp;($G22+2))))*Variable!$B$7/100)</f>
        <v>0</v>
      </c>
      <c r="K22" s="98"/>
      <c r="L22" s="99"/>
      <c r="M22" s="17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BY22" s="9"/>
    </row>
    <row r="23" spans="2:107" ht="15" customHeight="1" x14ac:dyDescent="0.3">
      <c r="B23" s="100" t="str">
        <f>CHOOSE(Variable!$B$3,Sprache!A47,Sprache!B47)</f>
        <v>Slot 5</v>
      </c>
      <c r="C23" s="101"/>
      <c r="D23" s="101"/>
      <c r="E23" s="101"/>
      <c r="F23" s="102"/>
      <c r="G23" s="20">
        <v>1</v>
      </c>
      <c r="H23" s="21"/>
      <c r="I23" s="21"/>
      <c r="J23" s="98">
        <f ca="1">IF(G23=14, CELL("contents",INDIRECT("Module!C"&amp;($G23+2))) + (CELL("contents",INDIRECT("Module!D"&amp;($G23+2)))) * $X$15 * (Variable!$B$7/100), CELL("contents",INDIRECT("Module!C"&amp;($G23+2))) + (CELL("contents",INDIRECT("Module!B"&amp;($G23+2)))-CELL("contents",INDIRECT("Module!C"&amp;($G23+2))))*Variable!$B$7/100)</f>
        <v>0</v>
      </c>
      <c r="K23" s="98"/>
      <c r="L23" s="99"/>
      <c r="M23" s="17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Y23" s="8"/>
      <c r="Z23" s="8"/>
      <c r="AA23" s="8"/>
    </row>
    <row r="24" spans="2:107" ht="15" customHeight="1" x14ac:dyDescent="0.3">
      <c r="B24" s="100" t="str">
        <f>CHOOSE(Variable!$B$3,Sprache!A48,Sprache!B48)</f>
        <v>Slot 6</v>
      </c>
      <c r="C24" s="101"/>
      <c r="D24" s="101"/>
      <c r="E24" s="101"/>
      <c r="F24" s="102"/>
      <c r="G24" s="20">
        <v>1</v>
      </c>
      <c r="H24" s="21"/>
      <c r="I24" s="21"/>
      <c r="J24" s="98">
        <f ca="1">IF(G24=14, CELL("contents",INDIRECT("Module!C"&amp;($G24+2))) + (CELL("contents",INDIRECT("Module!D"&amp;($G24+2)))) * $X$15 * (Variable!$B$7/100), CELL("contents",INDIRECT("Module!C"&amp;($G24+2))) + (CELL("contents",INDIRECT("Module!B"&amp;($G24+2)))-CELL("contents",INDIRECT("Module!C"&amp;($G24+2))))*Variable!$B$7/100)</f>
        <v>0</v>
      </c>
      <c r="K24" s="98"/>
      <c r="L24" s="99"/>
      <c r="M24" s="17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Y24" s="36"/>
      <c r="Z24" s="36"/>
      <c r="AA24" s="36"/>
    </row>
    <row r="25" spans="2:107" ht="15" customHeight="1" x14ac:dyDescent="0.3">
      <c r="B25" s="100" t="str">
        <f>CHOOSE(Variable!$B$3,Sprache!A49,Sprache!B49)</f>
        <v>Slot 7</v>
      </c>
      <c r="C25" s="101"/>
      <c r="D25" s="101"/>
      <c r="E25" s="101"/>
      <c r="F25" s="102"/>
      <c r="G25" s="20">
        <v>1</v>
      </c>
      <c r="H25" s="21"/>
      <c r="I25" s="21"/>
      <c r="J25" s="98">
        <f ca="1">IF(G25=14, CELL("contents",INDIRECT("Module!C"&amp;($G25+2))) + (CELL("contents",INDIRECT("Module!D"&amp;($G25+2)))) * $X$15 * (Variable!$B$7/100), CELL("contents",INDIRECT("Module!C"&amp;($G25+2))) + (CELL("contents",INDIRECT("Module!B"&amp;($G25+2)))-CELL("contents",INDIRECT("Module!C"&amp;($G25+2))))*Variable!$B$7/100)</f>
        <v>0</v>
      </c>
      <c r="K25" s="98"/>
      <c r="L25" s="99"/>
      <c r="M25" s="17"/>
    </row>
    <row r="26" spans="2:107" ht="15" customHeight="1" x14ac:dyDescent="0.3">
      <c r="B26" s="100" t="str">
        <f>CHOOSE(Variable!$B$3,Sprache!A50,Sprache!B50)</f>
        <v>Slot 8</v>
      </c>
      <c r="C26" s="101"/>
      <c r="D26" s="101"/>
      <c r="E26" s="101"/>
      <c r="F26" s="102"/>
      <c r="G26" s="20">
        <v>1</v>
      </c>
      <c r="H26" s="21"/>
      <c r="I26" s="21"/>
      <c r="J26" s="98">
        <f ca="1">IF(G26=14, CELL("contents",INDIRECT("Module!C"&amp;($G26+2))) + (CELL("contents",INDIRECT("Module!D"&amp;($G26+2)))) * $X$15 * (Variable!$B$7/100), CELL("contents",INDIRECT("Module!C"&amp;($G26+2))) + (CELL("contents",INDIRECT("Module!B"&amp;($G26+2)))-CELL("contents",INDIRECT("Module!C"&amp;($G26+2))))*Variable!$B$7/100)</f>
        <v>0</v>
      </c>
      <c r="K26" s="98"/>
      <c r="L26" s="99"/>
      <c r="M26" s="17"/>
      <c r="N26" s="96"/>
      <c r="O26" s="96"/>
      <c r="P26" s="96"/>
      <c r="Q26" s="96"/>
      <c r="R26" s="96"/>
      <c r="S26" s="96"/>
      <c r="T26" s="96"/>
      <c r="U26" s="108"/>
      <c r="V26" s="108"/>
      <c r="W26" s="108"/>
      <c r="X26" s="39"/>
    </row>
    <row r="27" spans="2:107" ht="15" customHeight="1" x14ac:dyDescent="0.3">
      <c r="B27" s="100" t="str">
        <f>CHOOSE(Variable!$B$3,Sprache!A51,Sprache!B51)</f>
        <v>Slot 9</v>
      </c>
      <c r="C27" s="101"/>
      <c r="D27" s="101"/>
      <c r="E27" s="101"/>
      <c r="F27" s="102"/>
      <c r="G27" s="20">
        <v>1</v>
      </c>
      <c r="H27" s="21"/>
      <c r="I27" s="21"/>
      <c r="J27" s="98">
        <f ca="1">IF(G27=14, CELL("contents",INDIRECT("Module!C"&amp;($G27+2))) + (CELL("contents",INDIRECT("Module!D"&amp;($G27+2)))) * $X$15 * (Variable!$B$7/100), CELL("contents",INDIRECT("Module!C"&amp;($G27+2))) + (CELL("contents",INDIRECT("Module!B"&amp;($G27+2)))-CELL("contents",INDIRECT("Module!C"&amp;($G27+2))))*Variable!$B$7/100)</f>
        <v>0</v>
      </c>
      <c r="K27" s="98"/>
      <c r="L27" s="99"/>
      <c r="M27" s="17"/>
      <c r="N27" s="96"/>
      <c r="O27" s="96"/>
      <c r="P27" s="96"/>
      <c r="Q27" s="96"/>
      <c r="R27" s="96"/>
      <c r="S27" s="96"/>
      <c r="T27" s="96"/>
      <c r="CC27" s="40"/>
    </row>
    <row r="28" spans="2:107" ht="15" customHeight="1" x14ac:dyDescent="0.3">
      <c r="B28" s="100" t="str">
        <f>CHOOSE(Variable!$B$3,Sprache!A52,Sprache!B52)</f>
        <v>Slot 10</v>
      </c>
      <c r="C28" s="101"/>
      <c r="D28" s="101"/>
      <c r="E28" s="101"/>
      <c r="F28" s="102"/>
      <c r="G28" s="20">
        <v>1</v>
      </c>
      <c r="H28" s="21"/>
      <c r="I28" s="21"/>
      <c r="J28" s="98">
        <f ca="1">IF(G28=14, CELL("contents",INDIRECT("Module!C"&amp;($G28+2))) + (CELL("contents",INDIRECT("Module!D"&amp;($G28+2)))) * $X$15 * (Variable!$B$7/100), CELL("contents",INDIRECT("Module!C"&amp;($G28+2))) + (CELL("contents",INDIRECT("Module!B"&amp;($G28+2)))-CELL("contents",INDIRECT("Module!C"&amp;($G28+2))))*Variable!$B$7/100)</f>
        <v>0</v>
      </c>
      <c r="K28" s="98"/>
      <c r="L28" s="99"/>
      <c r="M28" s="17"/>
      <c r="N28" s="96" t="str">
        <f>CHOOSE(Variable!$B$3,Sprache!A24,Sprache!B24)</f>
        <v>Total power consumption excom I/O modules:</v>
      </c>
      <c r="O28" s="96"/>
      <c r="P28" s="96"/>
      <c r="Q28" s="96"/>
      <c r="R28" s="96"/>
      <c r="S28" s="96"/>
      <c r="T28" s="96"/>
      <c r="U28" s="97">
        <f ca="1">SUM(J19:J42)</f>
        <v>0</v>
      </c>
      <c r="V28" s="97"/>
      <c r="W28" s="97"/>
      <c r="X28" s="8"/>
      <c r="CC28" s="40"/>
    </row>
    <row r="29" spans="2:107" ht="15" customHeight="1" x14ac:dyDescent="0.3">
      <c r="B29" s="100" t="str">
        <f>CHOOSE(Variable!$B$3,Sprache!A53,Sprache!B53)</f>
        <v>Slot 11</v>
      </c>
      <c r="C29" s="101"/>
      <c r="D29" s="101"/>
      <c r="E29" s="101"/>
      <c r="F29" s="102"/>
      <c r="G29" s="20">
        <v>1</v>
      </c>
      <c r="H29" s="21"/>
      <c r="I29" s="21"/>
      <c r="J29" s="98">
        <f ca="1">IF(G29=14, CELL("contents",INDIRECT("Module!C"&amp;($G29+2))) + (CELL("contents",INDIRECT("Module!D"&amp;($G29+2)))) * $X$15 * (Variable!$B$7/100), CELL("contents",INDIRECT("Module!C"&amp;($G29+2))) + (CELL("contents",INDIRECT("Module!B"&amp;($G29+2)))-CELL("contents",INDIRECT("Module!C"&amp;($G29+2))))*Variable!$B$7/100)</f>
        <v>0</v>
      </c>
      <c r="K29" s="98"/>
      <c r="L29" s="99"/>
      <c r="M29" s="17"/>
      <c r="N29" s="96" t="str">
        <f>CHOOSE(Variable!$B$3,Sprache!A25,Sprache!B25)</f>
        <v>Total power consumption:</v>
      </c>
      <c r="O29" s="96"/>
      <c r="P29" s="96"/>
      <c r="Q29" s="96"/>
      <c r="R29" s="96"/>
      <c r="S29" s="96"/>
      <c r="T29" s="96"/>
      <c r="U29" s="97">
        <f ca="1">J15+J16+J43</f>
        <v>0</v>
      </c>
      <c r="V29" s="97"/>
      <c r="W29" s="97"/>
      <c r="X29" s="36"/>
      <c r="CB29" s="141" t="str">
        <f ca="1">CELL("contents",INDIRECT("Gehaeuse60!b"&amp;(Variable!$B4+2)))</f>
        <v>Housing 650mm x 550mm x 260 mm</v>
      </c>
      <c r="CC29" s="141"/>
      <c r="CD29" s="141"/>
      <c r="CE29" s="141"/>
      <c r="CF29" s="141"/>
      <c r="CG29" s="141"/>
      <c r="CH29" s="141"/>
      <c r="CI29" s="141"/>
      <c r="CJ29" s="141"/>
      <c r="CK29" s="141"/>
      <c r="CO29" s="106"/>
      <c r="CP29" s="106"/>
      <c r="CQ29" s="106"/>
      <c r="CR29" s="106"/>
      <c r="CS29" s="106"/>
      <c r="CT29" s="106"/>
      <c r="CU29" s="106"/>
      <c r="CV29" s="106"/>
      <c r="CW29" s="106"/>
      <c r="CX29" s="106"/>
      <c r="CY29" s="46"/>
      <c r="CZ29" s="108"/>
      <c r="DA29" s="108"/>
      <c r="DB29" s="108"/>
    </row>
    <row r="30" spans="2:107" ht="15" customHeight="1" x14ac:dyDescent="0.3">
      <c r="B30" s="100" t="str">
        <f>CHOOSE(Variable!$B$3,Sprache!A54,Sprache!B54)</f>
        <v>Slot 12</v>
      </c>
      <c r="C30" s="101"/>
      <c r="D30" s="101"/>
      <c r="E30" s="101"/>
      <c r="F30" s="102"/>
      <c r="G30" s="87">
        <v>1</v>
      </c>
      <c r="H30" s="23"/>
      <c r="I30" s="23"/>
      <c r="J30" s="98">
        <f ca="1">IF(G30=14, CELL("contents",INDIRECT("Module!C"&amp;($G30+2))) + (CELL("contents",INDIRECT("Module!D"&amp;($G30+2)))) * $X$15 * (Variable!$B$7/100), CELL("contents",INDIRECT("Module!C"&amp;($G30+2))) + (CELL("contents",INDIRECT("Module!B"&amp;($G30+2)))-CELL("contents",INDIRECT("Module!C"&amp;($G30+2))))*Variable!$B$7/100)</f>
        <v>0</v>
      </c>
      <c r="K30" s="98"/>
      <c r="L30" s="99"/>
      <c r="M30" s="17"/>
      <c r="N30" s="96" t="str">
        <f>CHOOSE(Variable!B3,Sprache!A31,Sprache!B31)</f>
        <v>Maximum ambient temperature:</v>
      </c>
      <c r="O30" s="96"/>
      <c r="P30" s="96"/>
      <c r="Q30" s="96"/>
      <c r="R30" s="96"/>
      <c r="S30" s="96"/>
      <c r="T30" s="96"/>
      <c r="U30" s="107" t="str">
        <f ca="1">IF(OR(COUNTIF(G19:G42,2)+COUNTIF(G19:G42,6)+ COUNTIF(G19:G42,7)+ COUNTIF(G19:G42,10)+ COUNTIF(G19:G42,15)&gt;0,Temperaturklasse_MT24=1),CELL("contents",INDIRECT("Gehaeuse60!C"&amp;(Variable!B4+2))),CELL("contents",INDIRECT("Gehaeuse70!C"&amp;(Variable!B4+2))))</f>
        <v>65 °C</v>
      </c>
      <c r="V30" s="107"/>
      <c r="W30" s="107"/>
      <c r="Y30" s="43"/>
      <c r="Z30" s="43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Q30" s="48"/>
      <c r="BR30" s="48"/>
      <c r="BS30" s="48"/>
      <c r="BT30" s="48"/>
      <c r="BU30" s="48"/>
      <c r="BV30" s="48"/>
      <c r="BW30" s="48"/>
      <c r="BX30" s="12"/>
      <c r="BY30" s="12"/>
      <c r="CB30" s="139" t="str">
        <f>N21</f>
        <v>By installing the system in a cabinet in the hazardous area the gateway GDP-IS has to be used. This case required a segment coupler.</v>
      </c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Z30" s="137"/>
      <c r="DA30" s="138"/>
      <c r="DB30" s="138"/>
    </row>
    <row r="31" spans="2:107" ht="15" customHeight="1" x14ac:dyDescent="0.3">
      <c r="B31" s="100" t="str">
        <f>CHOOSE(Variable!$B$3,Sprache!A55,Sprache!B55)</f>
        <v>Slot 13</v>
      </c>
      <c r="C31" s="101"/>
      <c r="D31" s="101"/>
      <c r="E31" s="101"/>
      <c r="F31" s="102"/>
      <c r="G31" s="20">
        <v>1</v>
      </c>
      <c r="H31" s="21"/>
      <c r="I31" s="21"/>
      <c r="J31" s="98">
        <f ca="1">IF(G31=14, CELL("contents",INDIRECT("Module!C"&amp;($G31+2))) + (CELL("contents",INDIRECT("Module!D"&amp;($G31+2)))) * $X$15 * (Variable!$B$7/100), CELL("contents",INDIRECT("Module!C"&amp;($G31+2))) + (CELL("contents",INDIRECT("Module!B"&amp;($G31+2)))-CELL("contents",INDIRECT("Module!C"&amp;($G31+2))))*Variable!$B$7/100)</f>
        <v>0</v>
      </c>
      <c r="K31" s="98"/>
      <c r="L31" s="99"/>
      <c r="M31" s="17"/>
      <c r="BQ31" s="48"/>
      <c r="BR31" s="48"/>
      <c r="BS31" s="48"/>
      <c r="BT31" s="48"/>
      <c r="BU31" s="48"/>
      <c r="BV31" s="48"/>
      <c r="BW31" s="48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O31" s="96" t="str">
        <f>N28</f>
        <v>Total power consumption excom I/O modules:</v>
      </c>
      <c r="CP31" s="96"/>
      <c r="CQ31" s="96"/>
      <c r="CR31" s="96"/>
      <c r="CS31" s="96"/>
      <c r="CT31" s="96"/>
      <c r="CU31" s="96"/>
      <c r="CV31" s="96"/>
      <c r="CW31" s="96"/>
      <c r="CX31" s="96"/>
      <c r="CY31" s="96"/>
      <c r="CZ31" s="97">
        <f ca="1">U28</f>
        <v>0</v>
      </c>
      <c r="DA31" s="97"/>
      <c r="DB31" s="97"/>
    </row>
    <row r="32" spans="2:107" ht="15" customHeight="1" x14ac:dyDescent="0.3">
      <c r="B32" s="100" t="str">
        <f>CHOOSE(Variable!$B$3,Sprache!A56,Sprache!B56)</f>
        <v>Slot 14</v>
      </c>
      <c r="C32" s="101"/>
      <c r="D32" s="101"/>
      <c r="E32" s="101"/>
      <c r="F32" s="102"/>
      <c r="G32" s="24">
        <v>1</v>
      </c>
      <c r="H32" s="25"/>
      <c r="I32" s="25"/>
      <c r="J32" s="98">
        <f ca="1">IF(G32=14, CELL("contents",INDIRECT("Module!C"&amp;($G32+2))) + (CELL("contents",INDIRECT("Module!D"&amp;($G32+2)))) * $X$15 * (Variable!$B$7/100), CELL("contents",INDIRECT("Module!C"&amp;($G32+2))) + (CELL("contents",INDIRECT("Module!B"&amp;($G32+2)))-CELL("contents",INDIRECT("Module!C"&amp;($G32+2))))*Variable!$B$7/100)</f>
        <v>0</v>
      </c>
      <c r="K32" s="98"/>
      <c r="L32" s="99"/>
      <c r="M32" s="17"/>
      <c r="N32" s="105" t="str">
        <f ca="1">IF(U28&gt;PmaxIO,CHOOSE(Variable!$B$3,Sprache!$A$26,Sprache!$B$26),IF(U30="",CHOOSE(Variable!$B$3,Sprache!$A$28,Sprache!$B$28),IF(U28&gt;=PAlarm,CHOOSE(Variable!$B$3,Sprache!$A$27,Sprache!$B$27) &amp; " " &amp; TEXT(PmaxIO-U28,"0,0") &amp; " W","")))</f>
        <v/>
      </c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Q32" s="13"/>
      <c r="BR32" s="13"/>
      <c r="BS32" s="13"/>
      <c r="BT32" s="13"/>
      <c r="BU32" s="13"/>
      <c r="BV32" s="13"/>
      <c r="BW32" s="13"/>
      <c r="BX32" s="13"/>
      <c r="BY32" s="13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O32" s="96" t="str">
        <f>N29</f>
        <v>Total power consumption:</v>
      </c>
      <c r="CP32" s="96"/>
      <c r="CQ32" s="96"/>
      <c r="CR32" s="96"/>
      <c r="CS32" s="96"/>
      <c r="CT32" s="96"/>
      <c r="CU32" s="96"/>
      <c r="CV32" s="96"/>
      <c r="CW32" s="96"/>
      <c r="CX32" s="96"/>
      <c r="CY32" s="96"/>
      <c r="CZ32" s="97">
        <f ca="1">U29</f>
        <v>0</v>
      </c>
      <c r="DA32" s="97"/>
      <c r="DB32" s="97"/>
    </row>
    <row r="33" spans="2:107" ht="15" customHeight="1" x14ac:dyDescent="0.3">
      <c r="B33" s="100" t="str">
        <f>CHOOSE(Variable!$B$3,Sprache!A57,Sprache!B57)</f>
        <v>Slot 15</v>
      </c>
      <c r="C33" s="101"/>
      <c r="D33" s="101"/>
      <c r="E33" s="101"/>
      <c r="F33" s="102"/>
      <c r="G33" s="24">
        <v>1</v>
      </c>
      <c r="H33" s="25"/>
      <c r="I33" s="25"/>
      <c r="J33" s="98">
        <f ca="1">IF(G33=14, CELL("contents",INDIRECT("Module!C"&amp;($G33+2))) + (CELL("contents",INDIRECT("Module!D"&amp;($G33+2)))) * $X$15 * (Variable!$B$7/100), CELL("contents",INDIRECT("Module!C"&amp;($G33+2))) + (CELL("contents",INDIRECT("Module!B"&amp;($G33+2)))-CELL("contents",INDIRECT("Module!C"&amp;($G33+2))))*Variable!$B$7/100)</f>
        <v>0</v>
      </c>
      <c r="K33" s="98"/>
      <c r="L33" s="99"/>
      <c r="M33" s="17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O33" s="96" t="str">
        <f>N30</f>
        <v>Maximum ambient temperature:</v>
      </c>
      <c r="CP33" s="96"/>
      <c r="CQ33" s="96"/>
      <c r="CR33" s="96"/>
      <c r="CS33" s="96"/>
      <c r="CT33" s="96"/>
      <c r="CU33" s="96"/>
      <c r="CV33" s="96"/>
      <c r="CW33" s="96"/>
      <c r="CX33" s="96"/>
      <c r="CY33" s="96"/>
      <c r="CZ33" s="107" t="str">
        <f ca="1">U30</f>
        <v>65 °C</v>
      </c>
      <c r="DA33" s="104"/>
      <c r="DB33" s="104"/>
    </row>
    <row r="34" spans="2:107" ht="15" customHeight="1" x14ac:dyDescent="0.3">
      <c r="B34" s="100" t="str">
        <f>CHOOSE(Variable!$B$3,Sprache!A58,Sprache!B58)</f>
        <v>Slot 16</v>
      </c>
      <c r="C34" s="101"/>
      <c r="D34" s="101"/>
      <c r="E34" s="101"/>
      <c r="F34" s="102"/>
      <c r="G34" s="24">
        <v>1</v>
      </c>
      <c r="H34" s="25"/>
      <c r="I34" s="25"/>
      <c r="J34" s="98">
        <f ca="1">IF(G34=14, CELL("contents",INDIRECT("Module!C"&amp;($G34+2))) + (CELL("contents",INDIRECT("Module!D"&amp;($G34+2)))) * $X$15 * (Variable!$B$7/100), CELL("contents",INDIRECT("Module!C"&amp;($G34+2))) + (CELL("contents",INDIRECT("Module!B"&amp;($G34+2)))-CELL("contents",INDIRECT("Module!C"&amp;($G34+2))))*Variable!$B$7/100)</f>
        <v>0</v>
      </c>
      <c r="K34" s="98"/>
      <c r="L34" s="99"/>
      <c r="M34" s="17"/>
      <c r="CB34" s="49"/>
      <c r="CC34" s="49"/>
      <c r="CD34" s="49"/>
      <c r="CE34" s="49"/>
      <c r="CF34" s="49"/>
      <c r="CG34" s="49"/>
      <c r="CH34" s="49"/>
      <c r="CI34" s="49"/>
      <c r="CJ34" s="49"/>
      <c r="CK34" s="49"/>
    </row>
    <row r="35" spans="2:107" ht="15" customHeight="1" x14ac:dyDescent="0.3">
      <c r="B35" s="100" t="str">
        <f>CHOOSE(Variable!$B$3,Sprache!A59,Sprache!B59)</f>
        <v>Slot 17</v>
      </c>
      <c r="C35" s="101"/>
      <c r="D35" s="101"/>
      <c r="E35" s="101"/>
      <c r="F35" s="102"/>
      <c r="G35" s="24">
        <v>1</v>
      </c>
      <c r="H35" s="25"/>
      <c r="I35" s="25"/>
      <c r="J35" s="98">
        <f ca="1">IF(G35=14, CELL("contents",INDIRECT("Module!C"&amp;($G35+2))) + (CELL("contents",INDIRECT("Module!D"&amp;($G35+2)))) * $X$15 * (Variable!$B$7/100), CELL("contents",INDIRECT("Module!C"&amp;($G35+2))) + (CELL("contents",INDIRECT("Module!B"&amp;($G35+2)))-CELL("contents",INDIRECT("Module!C"&amp;($G35+2))))*Variable!$B$7/100)</f>
        <v>0</v>
      </c>
      <c r="K35" s="98"/>
      <c r="L35" s="99"/>
      <c r="M35" s="17"/>
      <c r="CO35" s="95" t="str">
        <f ca="1">N32</f>
        <v/>
      </c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</row>
    <row r="36" spans="2:107" ht="15" customHeight="1" x14ac:dyDescent="0.3">
      <c r="B36" s="100" t="str">
        <f>CHOOSE(Variable!$B$3,Sprache!A60,Sprache!B60)</f>
        <v>Slot 18</v>
      </c>
      <c r="C36" s="101"/>
      <c r="D36" s="101"/>
      <c r="E36" s="101"/>
      <c r="F36" s="102"/>
      <c r="G36" s="24">
        <v>1</v>
      </c>
      <c r="H36" s="25"/>
      <c r="I36" s="25"/>
      <c r="J36" s="98">
        <f ca="1">IF(G36=14, CELL("contents",INDIRECT("Module!C"&amp;($G36+2))) + (CELL("contents",INDIRECT("Module!D"&amp;($G36+2)))) * $X$15 * (Variable!$B$7/100), CELL("contents",INDIRECT("Module!C"&amp;($G36+2))) + (CELL("contents",INDIRECT("Module!B"&amp;($G36+2)))-CELL("contents",INDIRECT("Module!C"&amp;($G36+2))))*Variable!$B$7/100)</f>
        <v>0</v>
      </c>
      <c r="K36" s="98"/>
      <c r="L36" s="99"/>
      <c r="M36" s="17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</row>
    <row r="37" spans="2:107" ht="15" customHeight="1" x14ac:dyDescent="0.3">
      <c r="B37" s="100" t="str">
        <f>CHOOSE(Variable!$B$3,Sprache!A61,Sprache!B61)</f>
        <v>Slot 19</v>
      </c>
      <c r="C37" s="101"/>
      <c r="D37" s="101"/>
      <c r="E37" s="101"/>
      <c r="F37" s="102"/>
      <c r="G37" s="24">
        <v>1</v>
      </c>
      <c r="H37" s="25"/>
      <c r="I37" s="25"/>
      <c r="J37" s="98">
        <f ca="1">IF(G37=14, CELL("contents",INDIRECT("Module!C"&amp;($G37+2))) + (CELL("contents",INDIRECT("Module!D"&amp;($G37+2)))) * $X$15 * (Variable!$B$7/100), CELL("contents",INDIRECT("Module!C"&amp;($G37+2))) + (CELL("contents",INDIRECT("Module!B"&amp;($G37+2)))-CELL("contents",INDIRECT("Module!C"&amp;($G37+2))))*Variable!$B$7/100)</f>
        <v>0</v>
      </c>
      <c r="K37" s="98"/>
      <c r="L37" s="99"/>
      <c r="M37" s="17"/>
      <c r="U37" s="8"/>
      <c r="V37" s="8"/>
      <c r="W37" s="8"/>
    </row>
    <row r="38" spans="2:107" ht="15" customHeight="1" x14ac:dyDescent="0.3">
      <c r="B38" s="100" t="str">
        <f>CHOOSE(Variable!$B$3,Sprache!A62,Sprache!B62)</f>
        <v>Slot 20</v>
      </c>
      <c r="C38" s="101"/>
      <c r="D38" s="101"/>
      <c r="E38" s="101"/>
      <c r="F38" s="102"/>
      <c r="G38" s="24">
        <v>1</v>
      </c>
      <c r="H38" s="25"/>
      <c r="I38" s="25"/>
      <c r="J38" s="98">
        <f ca="1">IF(G38=14, CELL("contents",INDIRECT("Module!C"&amp;($G38+2))) + (CELL("contents",INDIRECT("Module!D"&amp;($G38+2)))) * $X$15 * (Variable!$B$7/100), CELL("contents",INDIRECT("Module!C"&amp;($G38+2))) + (CELL("contents",INDIRECT("Module!B"&amp;($G38+2)))-CELL("contents",INDIRECT("Module!C"&amp;($G38+2))))*Variable!$B$7/100)</f>
        <v>0</v>
      </c>
      <c r="K38" s="98"/>
      <c r="L38" s="99"/>
      <c r="M38" s="17"/>
    </row>
    <row r="39" spans="2:107" ht="15" customHeight="1" x14ac:dyDescent="0.3">
      <c r="B39" s="100" t="str">
        <f>CHOOSE(Variable!$B$3,Sprache!A63,Sprache!B63)</f>
        <v>Slot 21</v>
      </c>
      <c r="C39" s="101"/>
      <c r="D39" s="101"/>
      <c r="E39" s="101"/>
      <c r="F39" s="102"/>
      <c r="G39" s="24">
        <v>1</v>
      </c>
      <c r="H39" s="25"/>
      <c r="I39" s="25"/>
      <c r="J39" s="98">
        <f ca="1">IF(G39=14, CELL("contents",INDIRECT("Module!C"&amp;($G39+2))) + (CELL("contents",INDIRECT("Module!D"&amp;($G39+2)))) * $X$15 * (Variable!$B$7/100), CELL("contents",INDIRECT("Module!C"&amp;($G39+2))) + (CELL("contents",INDIRECT("Module!B"&amp;($G39+2)))-CELL("contents",INDIRECT("Module!C"&amp;($G39+2))))*Variable!$B$7/100)</f>
        <v>0</v>
      </c>
      <c r="K39" s="98"/>
      <c r="L39" s="99"/>
      <c r="M39" s="17"/>
    </row>
    <row r="40" spans="2:107" ht="15" customHeight="1" x14ac:dyDescent="0.3">
      <c r="B40" s="100" t="str">
        <f>CHOOSE(Variable!$B$3,Sprache!A64,Sprache!B64)</f>
        <v>Slot 22</v>
      </c>
      <c r="C40" s="101"/>
      <c r="D40" s="101"/>
      <c r="E40" s="101"/>
      <c r="F40" s="102"/>
      <c r="G40" s="24">
        <v>1</v>
      </c>
      <c r="H40" s="25"/>
      <c r="I40" s="25"/>
      <c r="J40" s="98">
        <f ca="1">IF(G40=14, CELL("contents",INDIRECT("Module!C"&amp;($G40+2))) + (CELL("contents",INDIRECT("Module!D"&amp;($G40+2)))) * $X$15 * (Variable!$B$7/100), CELL("contents",INDIRECT("Module!C"&amp;($G40+2))) + (CELL("contents",INDIRECT("Module!B"&amp;($G40+2)))-CELL("contents",INDIRECT("Module!C"&amp;($G40+2))))*Variable!$B$7/100)</f>
        <v>0</v>
      </c>
      <c r="K40" s="98"/>
      <c r="L40" s="99"/>
      <c r="M40" s="17"/>
    </row>
    <row r="41" spans="2:107" ht="15" customHeight="1" x14ac:dyDescent="0.3">
      <c r="B41" s="100" t="str">
        <f>CHOOSE(Variable!$B$3,Sprache!A65,Sprache!B65)</f>
        <v>Slot 23</v>
      </c>
      <c r="C41" s="101"/>
      <c r="D41" s="101"/>
      <c r="E41" s="101"/>
      <c r="F41" s="102"/>
      <c r="G41" s="24">
        <v>1</v>
      </c>
      <c r="H41" s="25"/>
      <c r="I41" s="25"/>
      <c r="J41" s="98">
        <f ca="1">IF(G41=14, CELL("contents",INDIRECT("Module!C"&amp;($G41+2))) + (CELL("contents",INDIRECT("Module!D"&amp;($G41+2)))) * $X$15 * (Variable!$B$7/100), CELL("contents",INDIRECT("Module!C"&amp;($G41+2))) + (CELL("contents",INDIRECT("Module!B"&amp;($G41+2)))-CELL("contents",INDIRECT("Module!C"&amp;($G41+2))))*Variable!$B$7/100)</f>
        <v>0</v>
      </c>
      <c r="K41" s="98"/>
      <c r="L41" s="99"/>
      <c r="M41" s="17"/>
    </row>
    <row r="42" spans="2:107" ht="16.5" customHeight="1" thickBot="1" x14ac:dyDescent="0.35">
      <c r="B42" s="111" t="str">
        <f>CHOOSE(Variable!$B$3,Sprache!A66,Sprache!B66)</f>
        <v>Slot 24</v>
      </c>
      <c r="C42" s="112"/>
      <c r="D42" s="112"/>
      <c r="E42" s="112"/>
      <c r="F42" s="113"/>
      <c r="G42" s="26">
        <v>1</v>
      </c>
      <c r="H42" s="27"/>
      <c r="I42" s="27"/>
      <c r="J42" s="98">
        <f ca="1">IF(G42=14, CELL("contents",INDIRECT("Module!C"&amp;($G42+2))) + (CELL("contents",INDIRECT("Module!D"&amp;($G42+2)))) * $X$15 * (Variable!$B$7/100), CELL("contents",INDIRECT("Module!C"&amp;($G42+2))) + (CELL("contents",INDIRECT("Module!B"&amp;($G42+2)))-CELL("contents",INDIRECT("Module!C"&amp;($G42+2))))*Variable!$B$7/100)</f>
        <v>0</v>
      </c>
      <c r="K42" s="98"/>
      <c r="L42" s="99"/>
      <c r="M42" s="17"/>
    </row>
    <row r="43" spans="2:107" ht="15" customHeight="1" x14ac:dyDescent="0.3">
      <c r="B43" s="96"/>
      <c r="C43" s="96"/>
      <c r="D43" s="96"/>
      <c r="E43" s="96"/>
      <c r="F43" s="96"/>
      <c r="G43" s="96"/>
      <c r="H43" s="96"/>
      <c r="I43" s="96"/>
      <c r="J43" s="97"/>
      <c r="K43" s="97"/>
      <c r="L43" s="97"/>
    </row>
    <row r="44" spans="2:107" ht="15" customHeight="1" x14ac:dyDescent="0.3">
      <c r="G44" s="13"/>
      <c r="H44" s="13"/>
      <c r="I44" s="13"/>
      <c r="J44" s="13"/>
      <c r="L44" s="14"/>
    </row>
    <row r="45" spans="2:107" ht="15" customHeight="1" x14ac:dyDescent="0.3">
      <c r="G45" s="13"/>
      <c r="H45" s="13"/>
      <c r="I45" s="13"/>
      <c r="J45" s="13"/>
      <c r="L45" s="14"/>
    </row>
    <row r="46" spans="2:107" ht="15" customHeight="1" x14ac:dyDescent="0.3">
      <c r="G46" s="13"/>
      <c r="H46" s="13"/>
      <c r="I46" s="13"/>
      <c r="J46" s="13"/>
      <c r="L46" s="14"/>
    </row>
    <row r="47" spans="2:107" ht="15" customHeight="1" x14ac:dyDescent="0.3">
      <c r="G47" s="13"/>
      <c r="H47" s="13"/>
      <c r="I47" s="13"/>
      <c r="J47" s="13"/>
      <c r="L47" s="14"/>
    </row>
    <row r="48" spans="2:107" ht="15" customHeight="1" x14ac:dyDescent="0.3">
      <c r="G48" s="13"/>
      <c r="H48" s="13"/>
      <c r="I48" s="13"/>
      <c r="J48" s="13"/>
      <c r="L48" s="14"/>
    </row>
    <row r="49" spans="7:20" ht="15" customHeight="1" x14ac:dyDescent="0.3">
      <c r="G49" s="13"/>
      <c r="H49" s="13"/>
      <c r="I49" s="13"/>
      <c r="J49" s="13"/>
      <c r="L49" s="14"/>
      <c r="O49" s="104"/>
      <c r="P49" s="104"/>
      <c r="Q49" s="104"/>
      <c r="R49" s="104"/>
      <c r="S49" s="104"/>
      <c r="T49" s="104"/>
    </row>
    <row r="50" spans="7:20" ht="15" customHeight="1" x14ac:dyDescent="0.3">
      <c r="G50" s="13"/>
      <c r="H50" s="13"/>
      <c r="I50" s="13"/>
      <c r="J50" s="13"/>
      <c r="L50" s="14"/>
    </row>
    <row r="51" spans="7:20" ht="15" customHeight="1" x14ac:dyDescent="0.3">
      <c r="G51" s="13"/>
      <c r="H51" s="13"/>
      <c r="I51" s="13"/>
      <c r="J51" s="13"/>
      <c r="L51" s="14"/>
    </row>
    <row r="52" spans="7:20" ht="15" customHeight="1" x14ac:dyDescent="0.3">
      <c r="G52" s="13"/>
      <c r="H52" s="13"/>
      <c r="I52" s="13"/>
      <c r="J52" s="13"/>
      <c r="L52" s="14"/>
    </row>
    <row r="53" spans="7:20" ht="15" customHeight="1" x14ac:dyDescent="0.3">
      <c r="G53" s="13"/>
      <c r="H53" s="13"/>
      <c r="I53" s="13"/>
      <c r="J53" s="13"/>
      <c r="L53" s="14"/>
    </row>
    <row r="54" spans="7:20" ht="15" customHeight="1" x14ac:dyDescent="0.3">
      <c r="G54" s="13"/>
      <c r="H54" s="13"/>
      <c r="I54" s="13"/>
      <c r="J54" s="13"/>
      <c r="L54" s="14"/>
    </row>
    <row r="55" spans="7:20" ht="15" customHeight="1" x14ac:dyDescent="0.3">
      <c r="G55" s="13"/>
      <c r="H55" s="13"/>
      <c r="I55" s="13"/>
      <c r="J55" s="13"/>
      <c r="L55" s="14"/>
    </row>
    <row r="56" spans="7:20" ht="15" customHeight="1" x14ac:dyDescent="0.3">
      <c r="G56" s="13"/>
      <c r="H56" s="13"/>
      <c r="I56" s="13"/>
      <c r="J56" s="13"/>
      <c r="L56" s="14"/>
    </row>
    <row r="57" spans="7:20" ht="15" customHeight="1" x14ac:dyDescent="0.3">
      <c r="G57" s="13"/>
      <c r="H57" s="13"/>
      <c r="I57" s="13"/>
      <c r="J57" s="13"/>
      <c r="L57" s="14"/>
    </row>
    <row r="58" spans="7:20" ht="15" customHeight="1" x14ac:dyDescent="0.3">
      <c r="G58" s="13"/>
      <c r="H58" s="13"/>
      <c r="I58" s="13"/>
      <c r="J58" s="13"/>
      <c r="L58" s="14"/>
    </row>
    <row r="59" spans="7:20" ht="15" customHeight="1" x14ac:dyDescent="0.3">
      <c r="G59" s="13"/>
      <c r="H59" s="13"/>
      <c r="I59" s="13"/>
      <c r="J59" s="13"/>
      <c r="L59" s="14"/>
    </row>
  </sheetData>
  <sheetProtection algorithmName="SHA-512" hashValue="Tgp8L3l72jSBviEnVmEk6jsiLKG7Zx8Eou7xJQ3bJWDSw5QNRbgLdd+JkC7PmeBAtTTKgdWAmxUeR0j6we/bRA==" saltValue="MHrRHQ4kHRs8M3IJtGdjng==" spinCount="100000" sheet="1" objects="1" scenarios="1" selectLockedCells="1"/>
  <dataConsolidate/>
  <customSheetViews>
    <customSheetView guid="{70DE9958-5321-4621-8A18-4C53DA1F2B38}" fitToPage="1" topLeftCell="A2">
      <selection activeCell="V31" sqref="V31"/>
      <pageMargins left="0.7" right="0.7" top="0.75" bottom="0.75" header="0.3" footer="0.3"/>
      <pageSetup paperSize="9" scale="72" orientation="portrait" r:id="rId1"/>
    </customSheetView>
  </customSheetViews>
  <mergeCells count="133">
    <mergeCell ref="DC15:DC18"/>
    <mergeCell ref="CT15:CT18"/>
    <mergeCell ref="CU15:CU18"/>
    <mergeCell ref="CV15:CV18"/>
    <mergeCell ref="CW15:CW18"/>
    <mergeCell ref="CP15:CP18"/>
    <mergeCell ref="CQ15:CQ18"/>
    <mergeCell ref="CX15:CX18"/>
    <mergeCell ref="CY15:CY18"/>
    <mergeCell ref="CZ15:CZ18"/>
    <mergeCell ref="CZ29:DB29"/>
    <mergeCell ref="CO30:CX30"/>
    <mergeCell ref="CZ30:DB30"/>
    <mergeCell ref="CB30:CM33"/>
    <mergeCell ref="B17:F17"/>
    <mergeCell ref="B18:F18"/>
    <mergeCell ref="B19:F19"/>
    <mergeCell ref="B20:F20"/>
    <mergeCell ref="CZ33:DB33"/>
    <mergeCell ref="CZ31:DB31"/>
    <mergeCell ref="DB15:DB18"/>
    <mergeCell ref="O19:U19"/>
    <mergeCell ref="CE15:CE18"/>
    <mergeCell ref="CS15:CS18"/>
    <mergeCell ref="J20:L20"/>
    <mergeCell ref="J21:L21"/>
    <mergeCell ref="J22:L22"/>
    <mergeCell ref="J24:L24"/>
    <mergeCell ref="J25:L25"/>
    <mergeCell ref="J23:L23"/>
    <mergeCell ref="J26:L26"/>
    <mergeCell ref="J27:L27"/>
    <mergeCell ref="N27:T27"/>
    <mergeCell ref="CB29:CK29"/>
    <mergeCell ref="CO29:CX29"/>
    <mergeCell ref="J14:L14"/>
    <mergeCell ref="J15:L15"/>
    <mergeCell ref="B7:D7"/>
    <mergeCell ref="B8:D8"/>
    <mergeCell ref="E7:L7"/>
    <mergeCell ref="E8:L8"/>
    <mergeCell ref="E9:L9"/>
    <mergeCell ref="E10:L10"/>
    <mergeCell ref="B9:D9"/>
    <mergeCell ref="B10:D10"/>
    <mergeCell ref="B16:F16"/>
    <mergeCell ref="B14:F14"/>
    <mergeCell ref="B15:F15"/>
    <mergeCell ref="G14:I14"/>
    <mergeCell ref="W18:AJ20"/>
    <mergeCell ref="X15:Y15"/>
    <mergeCell ref="B38:F38"/>
    <mergeCell ref="B39:F39"/>
    <mergeCell ref="B40:F40"/>
    <mergeCell ref="B41:F41"/>
    <mergeCell ref="B42:F42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CD6:CG6"/>
    <mergeCell ref="CD7:CG7"/>
    <mergeCell ref="CH6:CN6"/>
    <mergeCell ref="CH7:CN7"/>
    <mergeCell ref="CD8:CG8"/>
    <mergeCell ref="N28:T28"/>
    <mergeCell ref="N30:T30"/>
    <mergeCell ref="N26:T26"/>
    <mergeCell ref="U28:W28"/>
    <mergeCell ref="U30:W30"/>
    <mergeCell ref="U26:W26"/>
    <mergeCell ref="N21:W24"/>
    <mergeCell ref="CD9:CG9"/>
    <mergeCell ref="CH8:CO8"/>
    <mergeCell ref="CL15:CL18"/>
    <mergeCell ref="CM15:CM18"/>
    <mergeCell ref="CN15:CN18"/>
    <mergeCell ref="CO15:CO18"/>
    <mergeCell ref="CB15:CB18"/>
    <mergeCell ref="CC15:CC18"/>
    <mergeCell ref="CD15:CD18"/>
    <mergeCell ref="N29:T29"/>
    <mergeCell ref="U29:W29"/>
    <mergeCell ref="CH9:CO9"/>
    <mergeCell ref="J35:L35"/>
    <mergeCell ref="J28:L28"/>
    <mergeCell ref="J29:L29"/>
    <mergeCell ref="J30:L30"/>
    <mergeCell ref="J31:L31"/>
    <mergeCell ref="J32:L32"/>
    <mergeCell ref="J33:L33"/>
    <mergeCell ref="J34:L34"/>
    <mergeCell ref="O49:T49"/>
    <mergeCell ref="J38:L38"/>
    <mergeCell ref="J39:L39"/>
    <mergeCell ref="J40:L40"/>
    <mergeCell ref="J41:L41"/>
    <mergeCell ref="J42:L42"/>
    <mergeCell ref="J37:L37"/>
    <mergeCell ref="N32:X33"/>
    <mergeCell ref="CO35:DC36"/>
    <mergeCell ref="CO32:CY32"/>
    <mergeCell ref="CZ32:DB32"/>
    <mergeCell ref="B43:I43"/>
    <mergeCell ref="J43:L43"/>
    <mergeCell ref="J36:L36"/>
    <mergeCell ref="J16:L16"/>
    <mergeCell ref="B21:F21"/>
    <mergeCell ref="B22:F22"/>
    <mergeCell ref="B23:F23"/>
    <mergeCell ref="B24:F24"/>
    <mergeCell ref="J18:L18"/>
    <mergeCell ref="J19:L19"/>
    <mergeCell ref="J17:L17"/>
    <mergeCell ref="DA15:DA18"/>
    <mergeCell ref="CO31:CY31"/>
    <mergeCell ref="CF15:CF18"/>
    <mergeCell ref="CG15:CG18"/>
    <mergeCell ref="CH15:CH18"/>
    <mergeCell ref="CI15:CI18"/>
    <mergeCell ref="CJ15:CJ18"/>
    <mergeCell ref="CK15:CK18"/>
    <mergeCell ref="CO33:CY33"/>
    <mergeCell ref="CR15:CR18"/>
  </mergeCells>
  <conditionalFormatting sqref="N28:N29">
    <cfRule type="colorScale" priority="15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16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count="2">
    <dataValidation type="decimal" allowBlank="1" showInputMessage="1" showErrorMessage="1" errorTitle="Out of Range" error="min 21,6 VDC_x000a_max 24,0 VDC" sqref="U26" xr:uid="{00000000-0002-0000-0900-000000000000}">
      <formula1>21.6</formula1>
      <formula2>24</formula2>
    </dataValidation>
    <dataValidation type="decimal" allowBlank="1" showInputMessage="1" showErrorMessage="1" sqref="X15:Y15" xr:uid="{E1ACD4A8-A6FE-4759-AA40-AEE7F271B610}">
      <formula1>0</formula1>
      <formula2>1</formula2>
    </dataValidation>
  </dataValidations>
  <pageMargins left="0.7" right="0.7" top="0.75" bottom="0.75" header="0.3" footer="0.3"/>
  <pageSetup paperSize="9" orientation="landscape" r:id="rId2"/>
  <customProperties>
    <customPr name="_pios_id" r:id="rId3"/>
  </customPropertie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26" r:id="rId6" name="Drop Down 27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9</xdr:col>
                    <xdr:colOff>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7" name="Drop Down 279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9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8" name="Drop Down 280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9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9" name="Drop Down 28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10" name="Drop Down 28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9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11" name="Drop Down 292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9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12" name="Drop Down 293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9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13" name="Drop Down 294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14" name="Drop Down 295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9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15" name="Drop Down 296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16" name="Drop Down 297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17" name="Drop Down 298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18" name="Drop Down 299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19" name="Drop Down 300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20" name="Drop Down 301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21" name="Drop Down 302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22" name="Drop Down 303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23" name="Drop Down 304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24" name="Drop Down 305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25" name="Drop Down 306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26" name="Drop Down 307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9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27" name="Drop Down 308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9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28" name="Drop Down 309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9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29" name="Drop Down 310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30" name="Drop Down 311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9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31" name="Drop Down 312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9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32" name="Drop Down 313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9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33" name="Drop Down 314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9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5" r:id="rId34" name="Option Button 1133">
              <controlPr defaultSize="0" autoFill="0" autoLine="0" autoPict="0" altText="Controll room">
                <anchor moveWithCells="1">
                  <from>
                    <xdr:col>13</xdr:col>
                    <xdr:colOff>106680</xdr:colOff>
                    <xdr:row>14</xdr:row>
                    <xdr:rowOff>22860</xdr:rowOff>
                  </from>
                  <to>
                    <xdr:col>19</xdr:col>
                    <xdr:colOff>899160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35" name="Group Box 1139">
              <controlPr defaultSize="0" autoFill="0" autoPict="0">
                <anchor moveWithCells="1">
                  <from>
                    <xdr:col>13</xdr:col>
                    <xdr:colOff>0</xdr:colOff>
                    <xdr:row>13</xdr:row>
                    <xdr:rowOff>99060</xdr:rowOff>
                  </from>
                  <to>
                    <xdr:col>20</xdr:col>
                    <xdr:colOff>68580</xdr:colOff>
                    <xdr:row>17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3" r:id="rId36" name="Option Button 1151">
              <controlPr defaultSize="0" autoFill="0" autoLine="0" autoPict="0">
                <anchor moveWithCells="1">
                  <from>
                    <xdr:col>13</xdr:col>
                    <xdr:colOff>106680</xdr:colOff>
                    <xdr:row>15</xdr:row>
                    <xdr:rowOff>60960</xdr:rowOff>
                  </from>
                  <to>
                    <xdr:col>19</xdr:col>
                    <xdr:colOff>594360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4" r:id="rId37" name="Option Button 1152">
              <controlPr defaultSize="0" autoFill="0" autoLine="0" autoPict="0">
                <anchor moveWithCells="1">
                  <from>
                    <xdr:col>13</xdr:col>
                    <xdr:colOff>106680</xdr:colOff>
                    <xdr:row>16</xdr:row>
                    <xdr:rowOff>114300</xdr:rowOff>
                  </from>
                  <to>
                    <xdr:col>19</xdr:col>
                    <xdr:colOff>861060</xdr:colOff>
                    <xdr:row>17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6" r:id="rId38" name="Group Box 1154">
              <controlPr defaultSize="0" autoFill="0" autoPict="0">
                <anchor moveWithCells="1" sizeWithCells="1">
                  <from>
                    <xdr:col>12</xdr:col>
                    <xdr:colOff>289560</xdr:colOff>
                    <xdr:row>18</xdr:row>
                    <xdr:rowOff>60960</xdr:rowOff>
                  </from>
                  <to>
                    <xdr:col>21</xdr:col>
                    <xdr:colOff>22860</xdr:colOff>
                    <xdr:row>19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7" r:id="rId39" name="Option Button 1155">
              <controlPr defaultSize="0" autoFill="0" autoLine="0" autoPict="0">
                <anchor moveWithCells="1" sizeWithCells="1">
                  <from>
                    <xdr:col>13</xdr:col>
                    <xdr:colOff>99060</xdr:colOff>
                    <xdr:row>18</xdr:row>
                    <xdr:rowOff>114300</xdr:rowOff>
                  </from>
                  <to>
                    <xdr:col>15</xdr:col>
                    <xdr:colOff>114300</xdr:colOff>
                    <xdr:row>19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8" r:id="rId40" name="Option Button 1156">
              <controlPr defaultSize="0" autoFill="0" autoLine="0" autoPict="0">
                <anchor moveWithCells="1" sizeWithCells="1">
                  <from>
                    <xdr:col>15</xdr:col>
                    <xdr:colOff>190500</xdr:colOff>
                    <xdr:row>18</xdr:row>
                    <xdr:rowOff>137160</xdr:rowOff>
                  </from>
                  <to>
                    <xdr:col>18</xdr:col>
                    <xdr:colOff>22860</xdr:colOff>
                    <xdr:row>19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9" r:id="rId41" name="Group Box 1157">
              <controlPr defaultSize="0" autoFill="0" autoPict="0">
                <anchor moveWithCells="1">
                  <from>
                    <xdr:col>22</xdr:col>
                    <xdr:colOff>0</xdr:colOff>
                    <xdr:row>13</xdr:row>
                    <xdr:rowOff>99060</xdr:rowOff>
                  </from>
                  <to>
                    <xdr:col>26</xdr:col>
                    <xdr:colOff>30480</xdr:colOff>
                    <xdr:row>15</xdr:row>
                    <xdr:rowOff>99060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D561C1A8-0908-44BF-9428-0DE988E3729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U28</xm:sqref>
        </x14:conditionalFormatting>
        <x14:conditionalFormatting xmlns:xm="http://schemas.microsoft.com/office/excel/2006/main">
          <x14:cfRule type="iconSet" priority="1" id="{4DB39F93-AE9F-4959-ADE8-5FF898EDA3DA}">
            <x14:iconSet custom="1">
              <x14:cfvo type="percent">
                <xm:f>0</xm:f>
              </x14:cfvo>
              <x14:cfvo type="num">
                <xm:f>Allgemeine_Konst.!$B$7</xm:f>
              </x14:cfvo>
              <x14:cfvo type="num">
                <xm:f>Allgemeine_Konst.!$B$6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CZ31:DB31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B1:DC59"/>
  <sheetViews>
    <sheetView showGridLines="0" showRowColHeaders="0" zoomScale="85" zoomScaleNormal="85" workbookViewId="0">
      <selection activeCell="E10" sqref="E10:L10"/>
    </sheetView>
  </sheetViews>
  <sheetFormatPr baseColWidth="10" defaultColWidth="3.5546875" defaultRowHeight="15" customHeight="1" x14ac:dyDescent="0.3"/>
  <cols>
    <col min="1" max="1" width="4.44140625" customWidth="1"/>
    <col min="2" max="2" width="6" customWidth="1"/>
    <col min="3" max="19" width="4.33203125" customWidth="1"/>
    <col min="20" max="20" width="16.33203125" customWidth="1"/>
    <col min="21" max="24" width="4.33203125" customWidth="1"/>
    <col min="25" max="25" width="5.33203125" customWidth="1"/>
    <col min="26" max="77" width="4.33203125" customWidth="1"/>
    <col min="78" max="78" width="4.44140625" customWidth="1"/>
    <col min="79" max="108" width="3.6640625" customWidth="1"/>
  </cols>
  <sheetData>
    <row r="1" spans="2:107" ht="15" customHeight="1" x14ac:dyDescent="0.3">
      <c r="CA1" s="9"/>
    </row>
    <row r="7" spans="2:107" ht="15" customHeight="1" x14ac:dyDescent="0.3">
      <c r="B7" s="118" t="str">
        <f>CHOOSE(Variable!$B$3,Sprache!A11,Sprache!B11)</f>
        <v>Reviser:</v>
      </c>
      <c r="C7" s="119"/>
      <c r="D7" s="119"/>
      <c r="E7" s="121" t="s">
        <v>85</v>
      </c>
      <c r="F7" s="121"/>
      <c r="G7" s="121"/>
      <c r="H7" s="121"/>
      <c r="I7" s="121"/>
      <c r="J7" s="121"/>
      <c r="K7" s="121"/>
      <c r="L7" s="122"/>
    </row>
    <row r="8" spans="2:107" ht="15" customHeight="1" x14ac:dyDescent="0.3">
      <c r="B8" s="120" t="str">
        <f>CHOOSE(Variable!$B$3,Sprache!A12,Sprache!B12)</f>
        <v>Project:</v>
      </c>
      <c r="C8" s="96"/>
      <c r="D8" s="96"/>
      <c r="E8" s="123" t="s">
        <v>240</v>
      </c>
      <c r="F8" s="123"/>
      <c r="G8" s="123"/>
      <c r="H8" s="123"/>
      <c r="I8" s="123"/>
      <c r="J8" s="123"/>
      <c r="K8" s="123"/>
      <c r="L8" s="124"/>
    </row>
    <row r="9" spans="2:107" ht="15" customHeight="1" x14ac:dyDescent="0.3">
      <c r="B9" s="120" t="str">
        <f>CHOOSE(Variable!$B$3,Sprache!A13,Sprache!B13)</f>
        <v>Rack number:</v>
      </c>
      <c r="C9" s="96"/>
      <c r="D9" s="96"/>
      <c r="E9" s="123" t="s">
        <v>86</v>
      </c>
      <c r="F9" s="123"/>
      <c r="G9" s="123"/>
      <c r="H9" s="123"/>
      <c r="I9" s="123"/>
      <c r="J9" s="123"/>
      <c r="K9" s="123"/>
      <c r="L9" s="124"/>
    </row>
    <row r="10" spans="2:107" ht="15" customHeight="1" x14ac:dyDescent="0.3">
      <c r="B10" s="127" t="str">
        <f>CHOOSE(Variable!$B$3,Sprache!A14,Sprache!B14)</f>
        <v>Data:</v>
      </c>
      <c r="C10" s="128"/>
      <c r="D10" s="128"/>
      <c r="E10" s="125">
        <v>45742</v>
      </c>
      <c r="F10" s="125"/>
      <c r="G10" s="125"/>
      <c r="H10" s="125"/>
      <c r="I10" s="125"/>
      <c r="J10" s="125"/>
      <c r="K10" s="125"/>
      <c r="L10" s="126"/>
    </row>
    <row r="13" spans="2:107" ht="15" customHeight="1" thickBot="1" x14ac:dyDescent="0.35">
      <c r="CE13" s="11"/>
      <c r="CF13" s="11"/>
    </row>
    <row r="14" spans="2:107" ht="15" customHeight="1" thickBot="1" x14ac:dyDescent="0.35">
      <c r="B14" s="129" t="str">
        <f>CHOOSE(Variable!$B$3,Sprache!A34,Sprache!B34)</f>
        <v>Slot</v>
      </c>
      <c r="C14" s="130"/>
      <c r="D14" s="130"/>
      <c r="E14" s="130"/>
      <c r="F14" s="131"/>
      <c r="G14" s="114" t="str">
        <f>CHOOSE(Variable!$B$3,Sprache!A35,Sprache!B35)</f>
        <v>Type</v>
      </c>
      <c r="H14" s="114"/>
      <c r="I14" s="114"/>
      <c r="J14" s="114" t="str">
        <f>CHOOSE(Variable!$B$3,Sprache!A36,Sprache!B36)</f>
        <v>Power</v>
      </c>
      <c r="K14" s="114"/>
      <c r="L14" s="115"/>
      <c r="M14" s="15"/>
      <c r="N14" s="15"/>
      <c r="O14" s="15"/>
      <c r="P14" s="15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CB14" s="29"/>
      <c r="CC14" s="29"/>
      <c r="CD14" s="29"/>
      <c r="CE14" s="11"/>
      <c r="CF14" s="11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</row>
    <row r="15" spans="2:107" ht="15" customHeight="1" x14ac:dyDescent="0.3">
      <c r="B15" s="132" t="str">
        <f>CHOOSE(Variable!$B$3,Sprache!A37,Sprache!B37)</f>
        <v>Power supply 1</v>
      </c>
      <c r="C15" s="133"/>
      <c r="D15" s="133"/>
      <c r="E15" s="133"/>
      <c r="F15" s="134"/>
      <c r="G15" s="31">
        <v>2</v>
      </c>
      <c r="H15" s="32"/>
      <c r="I15" s="32"/>
      <c r="J15" s="116">
        <f ca="1">IF(AND(G15=2,G16=2),SUM(J17:L34)*0.55,IF(G15=2,SUM(J17:L34)*1.1,0))</f>
        <v>0</v>
      </c>
      <c r="K15" s="116"/>
      <c r="L15" s="117"/>
      <c r="M15" s="16"/>
      <c r="N15" s="16"/>
      <c r="O15" s="16"/>
      <c r="Q15" s="11"/>
      <c r="R15" s="11"/>
      <c r="S15" s="11"/>
      <c r="U15" s="11"/>
      <c r="V15" s="11"/>
      <c r="W15" s="11"/>
      <c r="X15" s="136">
        <v>1</v>
      </c>
      <c r="Y15" s="136"/>
      <c r="Z15" s="11"/>
      <c r="AA15" s="11"/>
      <c r="AB15" s="4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CB15" s="103" t="str">
        <f ca="1">CELL("contents",INDIRECT("Netzteile!A"&amp;($G15+2)))</f>
        <v>PSM24-3G.1</v>
      </c>
      <c r="CC15" s="103" t="str">
        <f ca="1">CELL("contents",INDIRECT("Netzteile!A"&amp;($G16+2)))</f>
        <v>BM1</v>
      </c>
      <c r="CD15" s="103" t="str">
        <f ca="1">CELL("contents",INDIRECT("Gateways!A"&amp;($G17+2)))</f>
        <v>BM1</v>
      </c>
      <c r="CE15" s="103" t="str">
        <f ca="1">CELL("contents",INDIRECT("Gateways!A"&amp;($G18+2)))</f>
        <v>BM1</v>
      </c>
      <c r="CF15" s="103" t="str">
        <f ca="1">CELL("contents",INDIRECT("Module!A"&amp;($G19+2)))</f>
        <v>BM1</v>
      </c>
      <c r="CG15" s="103" t="str">
        <f ca="1">CELL("contents",INDIRECT("Module!A"&amp;($G20+2)))</f>
        <v>BM1</v>
      </c>
      <c r="CH15" s="103" t="str">
        <f ca="1">CELL("contents",INDIRECT("Module!A"&amp;($G21+2)))</f>
        <v>BM1</v>
      </c>
      <c r="CI15" s="103" t="str">
        <f ca="1">CELL("contents",INDIRECT("Module!A"&amp;($G22+2)))</f>
        <v>BM1</v>
      </c>
      <c r="CJ15" s="103" t="str">
        <f ca="1">CELL("contents",INDIRECT("Module!A"&amp;($G23+2)))</f>
        <v>BM1</v>
      </c>
      <c r="CK15" s="103" t="str">
        <f ca="1">CELL("contents",INDIRECT("Module!A"&amp;($G24+2)))</f>
        <v>BM1</v>
      </c>
      <c r="CL15" s="103" t="str">
        <f ca="1">CELL("contents",INDIRECT("Module!A"&amp;($G25+2)))</f>
        <v>BM1</v>
      </c>
      <c r="CM15" s="103" t="str">
        <f ca="1">CELL("contents",INDIRECT("Module!A"&amp;($G26+2)))</f>
        <v>BM1</v>
      </c>
      <c r="CN15" s="103" t="str">
        <f ca="1">CELL("contents",INDIRECT("Module!A"&amp;($G27+2)))</f>
        <v>BM1</v>
      </c>
      <c r="CO15" s="103" t="str">
        <f ca="1">CELL("contents",INDIRECT("Module!A"&amp;($G28+2)))</f>
        <v>BM1</v>
      </c>
      <c r="CP15" s="103" t="str">
        <f ca="1">CELL("contents",INDIRECT("Module!A"&amp;($G29+2)))</f>
        <v>BM1</v>
      </c>
      <c r="CQ15" s="103" t="str">
        <f ca="1">CELL("contents",INDIRECT("Module!A"&amp;($G30+2)))</f>
        <v>BM1</v>
      </c>
      <c r="CR15" s="103" t="str">
        <f ca="1">CELL("contents",INDIRECT("Module!A"&amp;($G31+2)))</f>
        <v>BM1</v>
      </c>
      <c r="CS15" s="103" t="str">
        <f ca="1">CELL("contents",INDIRECT("Module!A"&amp;($G32+2)))</f>
        <v>BM1</v>
      </c>
      <c r="CT15" s="103" t="str">
        <f ca="1">CELL("contents",INDIRECT("Module!A"&amp;($G33+2)))</f>
        <v>BM1</v>
      </c>
      <c r="CU15" s="103" t="str">
        <f ca="1">CELL("contents",INDIRECT("Module!A"&amp;($G34+2)))</f>
        <v>BM1</v>
      </c>
      <c r="CV15" s="103"/>
      <c r="CW15" s="103"/>
      <c r="CX15" s="103"/>
      <c r="CY15" s="103"/>
      <c r="CZ15" s="103"/>
      <c r="DA15" s="103"/>
      <c r="DB15" s="103"/>
      <c r="DC15" s="103"/>
    </row>
    <row r="16" spans="2:107" ht="15" customHeight="1" x14ac:dyDescent="0.3">
      <c r="B16" s="100" t="str">
        <f>CHOOSE(Variable!$B$3,Sprache!A38,Sprache!B38)</f>
        <v>Power supply 2</v>
      </c>
      <c r="C16" s="101"/>
      <c r="D16" s="101"/>
      <c r="E16" s="101"/>
      <c r="F16" s="102"/>
      <c r="G16" s="18">
        <v>1</v>
      </c>
      <c r="H16" s="19"/>
      <c r="I16" s="19"/>
      <c r="J16" s="98">
        <f>IF(AND(G15=2,G16=2),SUM(J17:L34)*0.55,IF(G16=2,SUM(J17:L34)*1.1,0))</f>
        <v>0</v>
      </c>
      <c r="K16" s="98"/>
      <c r="L16" s="99"/>
      <c r="M16" s="16"/>
      <c r="N16" s="16"/>
      <c r="O16" s="16"/>
      <c r="P16" s="16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3"/>
      <c r="CO16" s="103"/>
      <c r="CP16" s="103"/>
      <c r="CQ16" s="103"/>
      <c r="CR16" s="103"/>
      <c r="CS16" s="103"/>
      <c r="CT16" s="103"/>
      <c r="CU16" s="103"/>
      <c r="CV16" s="103"/>
      <c r="CW16" s="103"/>
      <c r="CX16" s="103"/>
      <c r="CY16" s="103"/>
      <c r="CZ16" s="103"/>
      <c r="DA16" s="103"/>
      <c r="DB16" s="103"/>
      <c r="DC16" s="103"/>
    </row>
    <row r="17" spans="2:107" ht="15" customHeight="1" x14ac:dyDescent="0.3">
      <c r="B17" s="100" t="str">
        <f>CHOOSE(Variable!$B$3,Sprache!A40,Sprache!B40)</f>
        <v>Gateway 1</v>
      </c>
      <c r="C17" s="101"/>
      <c r="D17" s="101"/>
      <c r="E17" s="101"/>
      <c r="F17" s="102"/>
      <c r="G17" s="18">
        <v>1</v>
      </c>
      <c r="H17" s="19"/>
      <c r="I17" s="19"/>
      <c r="J17" s="98">
        <f ca="1">CELL("contents",INDIRECT("Gateways!C"&amp;($G17+2)))+(CELL("contents",INDIRECT("Gateways!B"&amp;($G17+2)))-CELL("contents",INDIRECT("Gateways!C"&amp;($G17+2))))*Variable!$B$8/100</f>
        <v>0</v>
      </c>
      <c r="K17" s="98"/>
      <c r="L17" s="99"/>
      <c r="M17" s="16"/>
      <c r="N17" s="16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3"/>
      <c r="CQ17" s="103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</row>
    <row r="18" spans="2:107" ht="15" customHeight="1" x14ac:dyDescent="0.3">
      <c r="B18" s="100" t="str">
        <f>CHOOSE(Variable!$B$3,Sprache!A41,Sprache!B41)</f>
        <v>Gateway 2</v>
      </c>
      <c r="C18" s="101"/>
      <c r="D18" s="101"/>
      <c r="E18" s="101"/>
      <c r="F18" s="102"/>
      <c r="G18" s="20">
        <v>1</v>
      </c>
      <c r="H18" s="21"/>
      <c r="I18" s="21"/>
      <c r="J18" s="98">
        <f ca="1">CELL("contents",INDIRECT("Gateways!C"&amp;($G18+2)))+(CELL("contents",INDIRECT("Gateways!B"&amp;($G18+2)))-CELL("contents",INDIRECT("Gateways!C"&amp;($G18+2))))*Variable!$B$8/100</f>
        <v>0</v>
      </c>
      <c r="K18" s="98"/>
      <c r="L18" s="99"/>
      <c r="M18" s="16"/>
      <c r="N18" s="16"/>
      <c r="O18" s="16"/>
      <c r="P18" s="16"/>
      <c r="W18" s="135" t="str">
        <f>IF(Temperaturklasse_MT16=2,CHOOSE(Variable!B3,Sprache!A69,Sprache!B69),"")</f>
        <v>This selection does not allow the use of the following modules:
AI41EX, AIH40EX, AIH41EX, AOH40EX, TI40EX</v>
      </c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</row>
    <row r="19" spans="2:107" ht="15" customHeight="1" x14ac:dyDescent="0.3">
      <c r="B19" s="100" t="str">
        <f>CHOOSE(Variable!$B$3,Sprache!A43,Sprache!B43)</f>
        <v>Slot 1</v>
      </c>
      <c r="C19" s="101"/>
      <c r="D19" s="101"/>
      <c r="E19" s="101"/>
      <c r="F19" s="102"/>
      <c r="G19" s="18">
        <v>1</v>
      </c>
      <c r="H19" s="19"/>
      <c r="I19" s="19"/>
      <c r="J19" s="98">
        <f ca="1">IF(G19=14, CELL("contents",INDIRECT("Module!C"&amp;($G19+2))) + (CELL("contents",INDIRECT("Module!D"&amp;($G19+2)))) * $X$15 * (Variable!$B$8/100), CELL("contents",INDIRECT("Module!C"&amp;($G19+2))) + (CELL("contents",INDIRECT("Module!B"&amp;($G19+2)))-CELL("contents",INDIRECT("Module!C"&amp;($G19+2))))*Variable!$B$8/100)</f>
        <v>0</v>
      </c>
      <c r="K19" s="98"/>
      <c r="L19" s="99"/>
      <c r="M19" s="17"/>
      <c r="N19" s="17"/>
      <c r="O19" s="140"/>
      <c r="P19" s="140"/>
      <c r="Q19" s="140"/>
      <c r="R19" s="140"/>
      <c r="S19" s="140"/>
      <c r="T19" s="140"/>
      <c r="U19" s="140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</row>
    <row r="20" spans="2:107" ht="15" customHeight="1" x14ac:dyDescent="0.3">
      <c r="B20" s="100" t="str">
        <f>CHOOSE(Variable!$B$3,Sprache!A44,Sprache!B44)</f>
        <v>Slot 2</v>
      </c>
      <c r="C20" s="101"/>
      <c r="D20" s="101"/>
      <c r="E20" s="101"/>
      <c r="F20" s="102"/>
      <c r="G20" s="18">
        <v>1</v>
      </c>
      <c r="H20" s="19"/>
      <c r="I20" s="19"/>
      <c r="J20" s="98">
        <f ca="1">IF(G20=14, CELL("contents",INDIRECT("Module!C"&amp;($G20+2))) + (CELL("contents",INDIRECT("Module!D"&amp;($G20+2)))) * $X$15 * (Variable!$B$8/100), CELL("contents",INDIRECT("Module!C"&amp;($G20+2))) + (CELL("contents",INDIRECT("Module!B"&amp;($G20+2)))-CELL("contents",INDIRECT("Module!C"&amp;($G20+2))))*Variable!$B$8/100)</f>
        <v>0</v>
      </c>
      <c r="K20" s="98"/>
      <c r="L20" s="99"/>
      <c r="M20" s="17"/>
      <c r="N20" s="17"/>
      <c r="O20" s="17"/>
      <c r="P20" s="17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</row>
    <row r="21" spans="2:107" ht="15" customHeight="1" x14ac:dyDescent="0.3">
      <c r="B21" s="100" t="str">
        <f>CHOOSE(Variable!$B$3,Sprache!A45,Sprache!B45)</f>
        <v>Slot 3</v>
      </c>
      <c r="C21" s="101"/>
      <c r="D21" s="101"/>
      <c r="E21" s="101"/>
      <c r="F21" s="102"/>
      <c r="G21" s="20">
        <v>1</v>
      </c>
      <c r="H21" s="21"/>
      <c r="I21" s="21"/>
      <c r="J21" s="98">
        <f ca="1">IF(G21=14, CELL("contents",INDIRECT("Module!C"&amp;($G21+2))) + (CELL("contents",INDIRECT("Module!D"&amp;($G21+2)))) * $X$15 * (Variable!$B$8/100), CELL("contents",INDIRECT("Module!C"&amp;($G21+2))) + (CELL("contents",INDIRECT("Module!B"&amp;($G21+2)))-CELL("contents",INDIRECT("Module!C"&amp;($G21+2))))*Variable!$B$8/100)</f>
        <v>0</v>
      </c>
      <c r="K21" s="98"/>
      <c r="L21" s="99"/>
      <c r="M21" s="17"/>
      <c r="N21" s="109" t="str">
        <f>IF(Variable!B5=1,CHOOSE(Variable!$B$3,Sprache!A32,Sprache!B32),CHOOSE(Variable!$B$3,Sprache!A33,Sprache!B33))</f>
        <v>By installing the system in a cabinet in the hazardous area the gateway GDP-IS has to be used. This case required a segment coupler.</v>
      </c>
      <c r="O21" s="109"/>
      <c r="P21" s="109"/>
      <c r="Q21" s="109"/>
      <c r="R21" s="109"/>
      <c r="S21" s="109"/>
      <c r="T21" s="109"/>
      <c r="U21" s="109"/>
      <c r="V21" s="109"/>
      <c r="W21" s="109"/>
      <c r="X21" s="39"/>
      <c r="Y21" s="39"/>
      <c r="Z21" s="39"/>
      <c r="AA21" s="39"/>
    </row>
    <row r="22" spans="2:107" ht="15" customHeight="1" x14ac:dyDescent="0.3">
      <c r="B22" s="100" t="str">
        <f>CHOOSE(Variable!$B$3,Sprache!A46,Sprache!B46)</f>
        <v>Slot 4</v>
      </c>
      <c r="C22" s="101"/>
      <c r="D22" s="101"/>
      <c r="E22" s="101"/>
      <c r="F22" s="102"/>
      <c r="G22" s="20">
        <v>1</v>
      </c>
      <c r="H22" s="21"/>
      <c r="I22" s="21"/>
      <c r="J22" s="98">
        <f ca="1">IF(G22=14, CELL("contents",INDIRECT("Module!C"&amp;($G22+2))) + (CELL("contents",INDIRECT("Module!D"&amp;($G22+2)))) * $X$15 * (Variable!$B$8/100), CELL("contents",INDIRECT("Module!C"&amp;($G22+2))) + (CELL("contents",INDIRECT("Module!B"&amp;($G22+2)))-CELL("contents",INDIRECT("Module!C"&amp;($G22+2))))*Variable!$B$8/100)</f>
        <v>0</v>
      </c>
      <c r="K22" s="98"/>
      <c r="L22" s="99"/>
      <c r="M22" s="17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BY22" s="9"/>
    </row>
    <row r="23" spans="2:107" ht="15" customHeight="1" x14ac:dyDescent="0.3">
      <c r="B23" s="100" t="str">
        <f>CHOOSE(Variable!$B$3,Sprache!A47,Sprache!B47)</f>
        <v>Slot 5</v>
      </c>
      <c r="C23" s="101"/>
      <c r="D23" s="101"/>
      <c r="E23" s="101"/>
      <c r="F23" s="102"/>
      <c r="G23" s="20">
        <v>1</v>
      </c>
      <c r="H23" s="21"/>
      <c r="I23" s="21"/>
      <c r="J23" s="98">
        <f ca="1">IF(G23=14, CELL("contents",INDIRECT("Module!C"&amp;($G23+2))) + (CELL("contents",INDIRECT("Module!D"&amp;($G23+2)))) * $X$15 * (Variable!$B$8/100), CELL("contents",INDIRECT("Module!C"&amp;($G23+2))) + (CELL("contents",INDIRECT("Module!B"&amp;($G23+2)))-CELL("contents",INDIRECT("Module!C"&amp;($G23+2))))*Variable!$B$8/100)</f>
        <v>0</v>
      </c>
      <c r="K23" s="98"/>
      <c r="L23" s="99"/>
      <c r="M23" s="17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8"/>
      <c r="Y23" s="8"/>
      <c r="Z23" s="8"/>
      <c r="AA23" s="8"/>
    </row>
    <row r="24" spans="2:107" ht="15" customHeight="1" x14ac:dyDescent="0.3">
      <c r="B24" s="100" t="str">
        <f>CHOOSE(Variable!$B$3,Sprache!A48,Sprache!B48)</f>
        <v>Slot 6</v>
      </c>
      <c r="C24" s="101"/>
      <c r="D24" s="101"/>
      <c r="E24" s="101"/>
      <c r="F24" s="102"/>
      <c r="G24" s="20">
        <v>1</v>
      </c>
      <c r="H24" s="21"/>
      <c r="I24" s="21"/>
      <c r="J24" s="98">
        <f ca="1">IF(G24=14, CELL("contents",INDIRECT("Module!C"&amp;($G24+2))) + (CELL("contents",INDIRECT("Module!D"&amp;($G24+2)))) * $X$15 * (Variable!$B$8/100), CELL("contents",INDIRECT("Module!C"&amp;($G24+2))) + (CELL("contents",INDIRECT("Module!B"&amp;($G24+2)))-CELL("contents",INDIRECT("Module!C"&amp;($G24+2))))*Variable!$B$8/100)</f>
        <v>0</v>
      </c>
      <c r="K24" s="98"/>
      <c r="L24" s="99"/>
      <c r="M24" s="17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36"/>
      <c r="Y24" s="36"/>
      <c r="Z24" s="36"/>
      <c r="AA24" s="36"/>
    </row>
    <row r="25" spans="2:107" ht="15" customHeight="1" x14ac:dyDescent="0.3">
      <c r="B25" s="100" t="str">
        <f>CHOOSE(Variable!$B$3,Sprache!A49,Sprache!B49)</f>
        <v>Slot 7</v>
      </c>
      <c r="C25" s="101"/>
      <c r="D25" s="101"/>
      <c r="E25" s="101"/>
      <c r="F25" s="102"/>
      <c r="G25" s="20">
        <v>1</v>
      </c>
      <c r="H25" s="21"/>
      <c r="I25" s="21"/>
      <c r="J25" s="98">
        <f ca="1">IF(G25=14, CELL("contents",INDIRECT("Module!C"&amp;($G25+2))) + (CELL("contents",INDIRECT("Module!D"&amp;($G25+2)))) * $X$15 * (Variable!$B$8/100), CELL("contents",INDIRECT("Module!C"&amp;($G25+2))) + (CELL("contents",INDIRECT("Module!B"&amp;($G25+2)))-CELL("contents",INDIRECT("Module!C"&amp;($G25+2))))*Variable!$B$8/100)</f>
        <v>0</v>
      </c>
      <c r="K25" s="98"/>
      <c r="L25" s="99"/>
      <c r="M25" s="17"/>
    </row>
    <row r="26" spans="2:107" ht="15" customHeight="1" x14ac:dyDescent="0.3">
      <c r="B26" s="100" t="str">
        <f>CHOOSE(Variable!$B$3,Sprache!A50,Sprache!B50)</f>
        <v>Slot 8</v>
      </c>
      <c r="C26" s="101"/>
      <c r="D26" s="101"/>
      <c r="E26" s="101"/>
      <c r="F26" s="102"/>
      <c r="G26" s="20">
        <v>1</v>
      </c>
      <c r="H26" s="21"/>
      <c r="I26" s="21"/>
      <c r="J26" s="98">
        <f ca="1">IF(G26=14, CELL("contents",INDIRECT("Module!C"&amp;($G26+2))) + (CELL("contents",INDIRECT("Module!D"&amp;($G26+2)))) * $X$15 * (Variable!$B$8/100), CELL("contents",INDIRECT("Module!C"&amp;($G26+2))) + (CELL("contents",INDIRECT("Module!B"&amp;($G26+2)))-CELL("contents",INDIRECT("Module!C"&amp;($G26+2))))*Variable!$B$8/100)</f>
        <v>0</v>
      </c>
      <c r="K26" s="98"/>
      <c r="L26" s="99"/>
      <c r="M26" s="17"/>
      <c r="N26" s="96"/>
      <c r="O26" s="96"/>
      <c r="P26" s="96"/>
      <c r="Q26" s="96"/>
      <c r="R26" s="96"/>
      <c r="S26" s="96"/>
      <c r="T26" s="96"/>
      <c r="U26" s="108"/>
      <c r="V26" s="108"/>
      <c r="W26" s="108"/>
    </row>
    <row r="27" spans="2:107" ht="15" customHeight="1" x14ac:dyDescent="0.3">
      <c r="B27" s="100" t="str">
        <f>CHOOSE(Variable!$B$3,Sprache!A51,Sprache!B51)</f>
        <v>Slot 9</v>
      </c>
      <c r="C27" s="101"/>
      <c r="D27" s="101"/>
      <c r="E27" s="101"/>
      <c r="F27" s="102"/>
      <c r="G27" s="20">
        <v>1</v>
      </c>
      <c r="H27" s="21"/>
      <c r="I27" s="21"/>
      <c r="J27" s="98">
        <f ca="1">IF(G27=14, CELL("contents",INDIRECT("Module!C"&amp;($G27+2))) + (CELL("contents",INDIRECT("Module!D"&amp;($G27+2)))) * $X$15 * (Variable!$B$8/100), CELL("contents",INDIRECT("Module!C"&amp;($G27+2))) + (CELL("contents",INDIRECT("Module!B"&amp;($G27+2)))-CELL("contents",INDIRECT("Module!C"&amp;($G27+2))))*Variable!$B$8/100)</f>
        <v>0</v>
      </c>
      <c r="K27" s="98"/>
      <c r="L27" s="99"/>
      <c r="M27" s="17"/>
      <c r="N27" s="96"/>
      <c r="O27" s="96"/>
      <c r="P27" s="96"/>
      <c r="Q27" s="96"/>
      <c r="R27" s="96"/>
      <c r="S27" s="96"/>
      <c r="T27" s="96"/>
    </row>
    <row r="28" spans="2:107" ht="15" customHeight="1" x14ac:dyDescent="0.3">
      <c r="B28" s="100" t="str">
        <f>CHOOSE(Variable!$B$3,Sprache!A52,Sprache!B52)</f>
        <v>Slot 10</v>
      </c>
      <c r="C28" s="101"/>
      <c r="D28" s="101"/>
      <c r="E28" s="101"/>
      <c r="F28" s="102"/>
      <c r="G28" s="20">
        <v>1</v>
      </c>
      <c r="H28" s="21"/>
      <c r="I28" s="21"/>
      <c r="J28" s="98">
        <f ca="1">IF(G28=14, CELL("contents",INDIRECT("Module!C"&amp;($G28+2))) + (CELL("contents",INDIRECT("Module!D"&amp;($G28+2)))) * $X$15 * (Variable!$B$8/100), CELL("contents",INDIRECT("Module!C"&amp;($G28+2))) + (CELL("contents",INDIRECT("Module!B"&amp;($G28+2)))-CELL("contents",INDIRECT("Module!C"&amp;($G28+2))))*Variable!$B$8/100)</f>
        <v>0</v>
      </c>
      <c r="K28" s="98"/>
      <c r="L28" s="99"/>
      <c r="M28" s="17"/>
      <c r="N28" s="96" t="str">
        <f>CHOOSE(Variable!$B$3,Sprache!A24,Sprache!B24)</f>
        <v>Total power consumption excom I/O modules:</v>
      </c>
      <c r="O28" s="96"/>
      <c r="P28" s="96"/>
      <c r="Q28" s="96"/>
      <c r="R28" s="96"/>
      <c r="S28" s="96"/>
      <c r="T28" s="96"/>
      <c r="U28" s="97">
        <f ca="1">SUM(J19:J34)</f>
        <v>0</v>
      </c>
      <c r="V28" s="97"/>
      <c r="W28" s="97"/>
    </row>
    <row r="29" spans="2:107" ht="15" customHeight="1" x14ac:dyDescent="0.3">
      <c r="B29" s="100" t="str">
        <f>CHOOSE(Variable!$B$3,Sprache!A53,Sprache!B53)</f>
        <v>Slot 11</v>
      </c>
      <c r="C29" s="101"/>
      <c r="D29" s="101"/>
      <c r="E29" s="101"/>
      <c r="F29" s="102"/>
      <c r="G29" s="20">
        <v>1</v>
      </c>
      <c r="H29" s="21"/>
      <c r="I29" s="21"/>
      <c r="J29" s="98">
        <f ca="1">IF(G29=14, CELL("contents",INDIRECT("Module!C"&amp;($G29+2))) + (CELL("contents",INDIRECT("Module!D"&amp;($G29+2)))) * $X$15 * (Variable!$B$8/100), CELL("contents",INDIRECT("Module!C"&amp;($G29+2))) + (CELL("contents",INDIRECT("Module!B"&amp;($G29+2)))-CELL("contents",INDIRECT("Module!C"&amp;($G29+2))))*Variable!$B$8/100)</f>
        <v>0</v>
      </c>
      <c r="K29" s="98"/>
      <c r="L29" s="99"/>
      <c r="M29" s="17"/>
      <c r="N29" s="96" t="str">
        <f>CHOOSE(Variable!$B$3,Sprache!A25,Sprache!B25)</f>
        <v>Total power consumption:</v>
      </c>
      <c r="O29" s="96"/>
      <c r="P29" s="96"/>
      <c r="Q29" s="96"/>
      <c r="R29" s="96"/>
      <c r="S29" s="96"/>
      <c r="T29" s="96"/>
      <c r="U29" s="97">
        <f ca="1">J15+J16+J35</f>
        <v>0</v>
      </c>
      <c r="V29" s="97"/>
      <c r="W29" s="97"/>
    </row>
    <row r="30" spans="2:107" ht="15" customHeight="1" x14ac:dyDescent="0.3">
      <c r="B30" s="100" t="str">
        <f>CHOOSE(Variable!$B$3,Sprache!A54,Sprache!B54)</f>
        <v>Slot 12</v>
      </c>
      <c r="C30" s="101"/>
      <c r="D30" s="101"/>
      <c r="E30" s="101"/>
      <c r="F30" s="102"/>
      <c r="G30" s="22">
        <v>1</v>
      </c>
      <c r="H30" s="23"/>
      <c r="I30" s="23"/>
      <c r="J30" s="98">
        <f ca="1">IF(G30=14, CELL("contents",INDIRECT("Module!C"&amp;($G30+2))) + (CELL("contents",INDIRECT("Module!D"&amp;($G30+2)))) * $X$15 * (Variable!$B$8/100), CELL("contents",INDIRECT("Module!C"&amp;($G30+2))) + (CELL("contents",INDIRECT("Module!B"&amp;($G30+2)))-CELL("contents",INDIRECT("Module!C"&amp;($G30+2))))*Variable!$B$8/100)</f>
        <v>0</v>
      </c>
      <c r="K30" s="98"/>
      <c r="L30" s="99"/>
      <c r="M30" s="17"/>
      <c r="N30" s="96" t="str">
        <f>CHOOSE(Variable!B3,Sprache!A31,Sprache!B31)</f>
        <v>Maximum ambient temperature:</v>
      </c>
      <c r="O30" s="96"/>
      <c r="P30" s="96"/>
      <c r="Q30" s="96"/>
      <c r="R30" s="96"/>
      <c r="S30" s="96"/>
      <c r="T30" s="96"/>
      <c r="U30" s="107" t="str">
        <f ca="1">IF(OR(COUNTIF(G19:G42,2)+COUNTIF(G19:G42,6)+ COUNTIF(G19:G42,7)+ COUNTIF(G19:G42,10)+ COUNTIF(G19:G42,15)&gt;0,Temperaturklasse_MT16=1),CELL("contents",INDIRECT("Gehaeuse60!C"&amp;(Variable!B5+7))),CELL("contents",INDIRECT("Gehaeuse70!C"&amp;(Variable!B5+7))))</f>
        <v>65 °C</v>
      </c>
      <c r="V30" s="107"/>
      <c r="W30" s="107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</row>
    <row r="31" spans="2:107" ht="15" customHeight="1" x14ac:dyDescent="0.3">
      <c r="B31" s="100" t="str">
        <f>CHOOSE(Variable!$B$3,Sprache!A55,Sprache!B55)</f>
        <v>Slot 13</v>
      </c>
      <c r="C31" s="101"/>
      <c r="D31" s="101"/>
      <c r="E31" s="101"/>
      <c r="F31" s="102"/>
      <c r="G31" s="20">
        <v>1</v>
      </c>
      <c r="H31" s="21"/>
      <c r="I31" s="21"/>
      <c r="J31" s="98">
        <f ca="1">IF(G31=14, CELL("contents",INDIRECT("Module!C"&amp;($G31+2))) + (CELL("contents",INDIRECT("Module!D"&amp;($G31+2)))) * $X$15 * (Variable!$B$8/100), CELL("contents",INDIRECT("Module!C"&amp;($G31+2))) + (CELL("contents",INDIRECT("Module!B"&amp;($G31+2)))-CELL("contents",INDIRECT("Module!C"&amp;($G31+2))))*Variable!$B$8/100)</f>
        <v>0</v>
      </c>
      <c r="K31" s="98"/>
      <c r="L31" s="99"/>
      <c r="M31" s="17"/>
    </row>
    <row r="32" spans="2:107" ht="15" customHeight="1" x14ac:dyDescent="0.3">
      <c r="B32" s="100" t="str">
        <f>CHOOSE(Variable!$B$3,Sprache!A56,Sprache!B56)</f>
        <v>Slot 14</v>
      </c>
      <c r="C32" s="101"/>
      <c r="D32" s="101"/>
      <c r="E32" s="101"/>
      <c r="F32" s="102"/>
      <c r="G32" s="24">
        <v>1</v>
      </c>
      <c r="H32" s="25"/>
      <c r="I32" s="25"/>
      <c r="J32" s="98">
        <f ca="1">IF(G32=14, CELL("contents",INDIRECT("Module!C"&amp;($G32+2))) + (CELL("contents",INDIRECT("Module!D"&amp;($G32+2)))) * $X$15 * (Variable!$B$8/100), CELL("contents",INDIRECT("Module!C"&amp;($G32+2))) + (CELL("contents",INDIRECT("Module!B"&amp;($G32+2)))-CELL("contents",INDIRECT("Module!C"&amp;($G32+2))))*Variable!$B$8/100)</f>
        <v>0</v>
      </c>
      <c r="K32" s="98"/>
      <c r="L32" s="99"/>
      <c r="M32" s="17"/>
      <c r="N32" s="105" t="str">
        <f ca="1">IF(U28&gt;PmaxIO,CHOOSE(Variable!$B$3,Sprache!$A$26,Sprache!$B$26),IF(U30="",CHOOSE(Variable!$B$3,Sprache!$A$28,Sprache!$B$28),IF(U28&gt;=PAlarm,CHOOSE(Variable!$B$3,Sprache!$A$27,Sprache!$B$27) &amp; " " &amp; TEXT(PmaxIO-U28,"0,0") &amp; " W","")))</f>
        <v/>
      </c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CB32" s="96" t="str">
        <f>B7</f>
        <v>Reviser:</v>
      </c>
      <c r="CC32" s="96"/>
      <c r="CD32" s="96"/>
      <c r="CE32" s="96"/>
      <c r="CF32" s="96" t="str">
        <f>E7</f>
        <v>Max Mustermann</v>
      </c>
      <c r="CG32" s="96"/>
      <c r="CH32" s="96"/>
      <c r="CI32" s="96"/>
      <c r="CJ32" s="96"/>
      <c r="CK32" s="96"/>
      <c r="CL32" s="96"/>
      <c r="CM32" s="96"/>
      <c r="CN32" s="96"/>
      <c r="CO32" s="96"/>
    </row>
    <row r="33" spans="2:105" ht="15" customHeight="1" x14ac:dyDescent="0.3">
      <c r="B33" s="100" t="str">
        <f>CHOOSE(Variable!$B$3,Sprache!A57,Sprache!B57)</f>
        <v>Slot 15</v>
      </c>
      <c r="C33" s="101"/>
      <c r="D33" s="101"/>
      <c r="E33" s="101"/>
      <c r="F33" s="102"/>
      <c r="G33" s="24">
        <v>1</v>
      </c>
      <c r="H33" s="25"/>
      <c r="I33" s="25"/>
      <c r="J33" s="98">
        <f ca="1">IF(G33=14, CELL("contents",INDIRECT("Module!C"&amp;($G33+2))) + (CELL("contents",INDIRECT("Module!D"&amp;($G33+2)))) * $X$15 * (Variable!$B$8/100), CELL("contents",INDIRECT("Module!C"&amp;($G33+2))) + (CELL("contents",INDIRECT("Module!B"&amp;($G33+2)))-CELL("contents",INDIRECT("Module!C"&amp;($G33+2))))*Variable!$B$8/100)</f>
        <v>0</v>
      </c>
      <c r="K33" s="98"/>
      <c r="L33" s="99"/>
      <c r="M33" s="17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CB33" s="96" t="str">
        <f>B8</f>
        <v>Project:</v>
      </c>
      <c r="CC33" s="96"/>
      <c r="CD33" s="96"/>
      <c r="CE33" s="96"/>
      <c r="CF33" s="96" t="str">
        <f>E8</f>
        <v>Configuration MT16-3G V1.5.0</v>
      </c>
      <c r="CG33" s="96"/>
      <c r="CH33" s="96"/>
      <c r="CI33" s="96"/>
      <c r="CJ33" s="96"/>
      <c r="CK33" s="96"/>
      <c r="CL33" s="96"/>
      <c r="CM33" s="96"/>
      <c r="CN33" s="96"/>
      <c r="CO33" s="96"/>
      <c r="CZ33" s="39"/>
      <c r="DA33" s="39"/>
    </row>
    <row r="34" spans="2:105" ht="16.5" customHeight="1" thickBot="1" x14ac:dyDescent="0.35">
      <c r="B34" s="111" t="str">
        <f>CHOOSE(Variable!$B$3,Sprache!A58,Sprache!B58)</f>
        <v>Slot 16</v>
      </c>
      <c r="C34" s="112"/>
      <c r="D34" s="112"/>
      <c r="E34" s="112"/>
      <c r="F34" s="113"/>
      <c r="G34" s="26">
        <v>1</v>
      </c>
      <c r="H34" s="27"/>
      <c r="I34" s="27"/>
      <c r="J34" s="98">
        <f ca="1">IF(G34=14, CELL("contents",INDIRECT("Module!C"&amp;($G34+2))) + (CELL("contents",INDIRECT("Module!D"&amp;($G34+2)))) * $X$15 * (Variable!$B$8/100), CELL("contents",INDIRECT("Module!C"&amp;($G34+2))) + (CELL("contents",INDIRECT("Module!B"&amp;($G34+2)))-CELL("contents",INDIRECT("Module!C"&amp;($G34+2))))*Variable!$B$8/100)</f>
        <v>0</v>
      </c>
      <c r="K34" s="98"/>
      <c r="L34" s="99"/>
      <c r="M34" s="17"/>
      <c r="CB34" s="96" t="str">
        <f>B9</f>
        <v>Rack number:</v>
      </c>
      <c r="CC34" s="96"/>
      <c r="CD34" s="96"/>
      <c r="CE34" s="96"/>
      <c r="CF34" s="96" t="str">
        <f>E9</f>
        <v>-</v>
      </c>
      <c r="CG34" s="96"/>
      <c r="CH34" s="96"/>
      <c r="CI34" s="96"/>
      <c r="CJ34" s="96"/>
      <c r="CK34" s="96"/>
      <c r="CL34" s="96"/>
      <c r="CM34" s="96"/>
      <c r="CN34" s="96"/>
      <c r="CO34" s="96"/>
      <c r="CZ34" s="8"/>
      <c r="DA34" s="8"/>
    </row>
    <row r="35" spans="2:105" ht="15" customHeight="1" x14ac:dyDescent="0.3">
      <c r="B35" s="106"/>
      <c r="C35" s="106"/>
      <c r="D35" s="106"/>
      <c r="E35" s="106"/>
      <c r="F35" s="106"/>
      <c r="G35" s="106"/>
      <c r="H35" s="106"/>
      <c r="I35" s="106"/>
      <c r="J35" s="97"/>
      <c r="K35" s="97"/>
      <c r="L35" s="97"/>
      <c r="M35" s="17"/>
      <c r="CB35" s="96" t="str">
        <f>B10</f>
        <v>Data:</v>
      </c>
      <c r="CC35" s="96"/>
      <c r="CD35" s="96"/>
      <c r="CE35" s="96"/>
      <c r="CF35" s="110">
        <f>E10</f>
        <v>45742</v>
      </c>
      <c r="CG35" s="110"/>
      <c r="CH35" s="110"/>
      <c r="CI35" s="110"/>
      <c r="CJ35" s="110"/>
      <c r="CK35" s="110"/>
      <c r="CL35" s="110"/>
      <c r="CM35" s="110"/>
      <c r="CN35" s="110"/>
      <c r="CO35" s="110"/>
    </row>
    <row r="36" spans="2:105" ht="15" customHeight="1" x14ac:dyDescent="0.3">
      <c r="B36" s="106"/>
      <c r="C36" s="106"/>
      <c r="D36" s="106"/>
      <c r="E36" s="106"/>
      <c r="F36" s="106"/>
      <c r="G36" s="13"/>
      <c r="H36" s="13"/>
      <c r="I36" s="13"/>
      <c r="J36" s="142"/>
      <c r="K36" s="142"/>
      <c r="L36" s="142"/>
      <c r="M36" s="17"/>
      <c r="CZ36" s="40"/>
    </row>
    <row r="37" spans="2:105" ht="15" customHeight="1" x14ac:dyDescent="0.3">
      <c r="B37" s="106"/>
      <c r="C37" s="106"/>
      <c r="D37" s="106"/>
      <c r="E37" s="106"/>
      <c r="F37" s="106"/>
      <c r="G37" s="13"/>
      <c r="H37" s="13"/>
      <c r="I37" s="13"/>
      <c r="J37" s="142"/>
      <c r="K37" s="142"/>
      <c r="L37" s="142"/>
      <c r="M37" s="17"/>
      <c r="CB37" s="143" t="str">
        <f ca="1">CELL("contents",INDIRECT("Gehaeuse70!b"&amp;(Variable!$B5+7)))</f>
        <v>Housing 650mm x 550mm x 260 mm</v>
      </c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</row>
    <row r="38" spans="2:105" ht="15" customHeight="1" x14ac:dyDescent="0.3">
      <c r="B38" s="106"/>
      <c r="C38" s="106"/>
      <c r="D38" s="106"/>
      <c r="E38" s="106"/>
      <c r="F38" s="106"/>
      <c r="G38" s="13"/>
      <c r="H38" s="13"/>
      <c r="I38" s="13"/>
      <c r="J38" s="142"/>
      <c r="K38" s="142"/>
      <c r="L38" s="142"/>
      <c r="M38" s="17"/>
      <c r="CB38" s="109" t="str">
        <f>N21</f>
        <v>By installing the system in a cabinet in the hazardous area the gateway GDP-IS has to be used. This case required a segment coupler.</v>
      </c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</row>
    <row r="39" spans="2:105" ht="15" customHeight="1" x14ac:dyDescent="0.3">
      <c r="B39" s="106"/>
      <c r="C39" s="106"/>
      <c r="D39" s="106"/>
      <c r="E39" s="106"/>
      <c r="F39" s="106"/>
      <c r="G39" s="13"/>
      <c r="H39" s="13"/>
      <c r="I39" s="13"/>
      <c r="J39" s="142"/>
      <c r="K39" s="142"/>
      <c r="L39" s="142"/>
      <c r="M39" s="17"/>
      <c r="N39" s="17"/>
      <c r="O39" s="17"/>
      <c r="P39" s="17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</row>
    <row r="40" spans="2:105" ht="15" customHeight="1" x14ac:dyDescent="0.3">
      <c r="B40" s="106"/>
      <c r="C40" s="106"/>
      <c r="D40" s="106"/>
      <c r="E40" s="106"/>
      <c r="F40" s="106"/>
      <c r="G40" s="13"/>
      <c r="H40" s="13"/>
      <c r="I40" s="13"/>
      <c r="J40" s="142"/>
      <c r="K40" s="142"/>
      <c r="L40" s="142"/>
      <c r="M40" s="17"/>
      <c r="N40" s="17"/>
      <c r="O40" s="17"/>
      <c r="P40" s="17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</row>
    <row r="41" spans="2:105" ht="15" customHeight="1" x14ac:dyDescent="0.3">
      <c r="B41" s="106"/>
      <c r="C41" s="106"/>
      <c r="D41" s="106"/>
      <c r="E41" s="106"/>
      <c r="F41" s="106"/>
      <c r="G41" s="13"/>
      <c r="H41" s="13"/>
      <c r="I41" s="13"/>
      <c r="J41" s="142"/>
      <c r="K41" s="142"/>
      <c r="L41" s="142"/>
      <c r="M41" s="17"/>
      <c r="N41" s="17"/>
      <c r="O41" s="17"/>
      <c r="P41" s="17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</row>
    <row r="42" spans="2:105" ht="15" customHeight="1" x14ac:dyDescent="0.3">
      <c r="B42" s="106"/>
      <c r="C42" s="106"/>
      <c r="D42" s="106"/>
      <c r="E42" s="106"/>
      <c r="F42" s="106"/>
      <c r="G42" s="13"/>
      <c r="H42" s="13"/>
      <c r="I42" s="13"/>
      <c r="J42" s="142"/>
      <c r="K42" s="142"/>
      <c r="L42" s="142"/>
      <c r="M42" s="17"/>
      <c r="N42" s="17"/>
      <c r="O42" s="17"/>
      <c r="P42" s="17"/>
    </row>
    <row r="43" spans="2:105" ht="15" customHeight="1" x14ac:dyDescent="0.3">
      <c r="G43" s="13"/>
      <c r="H43" s="13"/>
      <c r="I43" s="13"/>
      <c r="J43" s="13"/>
      <c r="L43" s="14"/>
      <c r="CB43" s="96"/>
      <c r="CC43" s="96"/>
      <c r="CD43" s="96"/>
      <c r="CE43" s="96"/>
      <c r="CF43" s="96"/>
      <c r="CG43" s="96"/>
      <c r="CH43" s="96"/>
      <c r="CI43" s="96"/>
      <c r="CJ43" s="96"/>
      <c r="CK43" s="96"/>
      <c r="CL43" s="96"/>
      <c r="CM43" s="108"/>
      <c r="CN43" s="108"/>
      <c r="CO43" s="108"/>
    </row>
    <row r="44" spans="2:105" ht="15" customHeight="1" x14ac:dyDescent="0.3">
      <c r="G44" s="13"/>
      <c r="H44" s="13"/>
      <c r="I44" s="13"/>
      <c r="J44" s="13"/>
      <c r="L44" s="14"/>
      <c r="CB44" s="96" t="str">
        <f>N28</f>
        <v>Total power consumption excom I/O modules:</v>
      </c>
      <c r="CC44" s="96"/>
      <c r="CD44" s="96"/>
      <c r="CE44" s="96"/>
      <c r="CF44" s="96"/>
      <c r="CG44" s="96"/>
      <c r="CH44" s="96"/>
      <c r="CI44" s="96"/>
      <c r="CJ44" s="96"/>
      <c r="CK44" s="96"/>
      <c r="CL44" s="96"/>
      <c r="CM44" s="97">
        <f ca="1">U28</f>
        <v>0</v>
      </c>
      <c r="CN44" s="97"/>
      <c r="CO44" s="97"/>
    </row>
    <row r="45" spans="2:105" ht="15" customHeight="1" x14ac:dyDescent="0.3">
      <c r="G45" s="13"/>
      <c r="H45" s="13"/>
      <c r="I45" s="13"/>
      <c r="J45" s="13"/>
      <c r="L45" s="14"/>
      <c r="CB45" s="96" t="str">
        <f>N29</f>
        <v>Total power consumption:</v>
      </c>
      <c r="CC45" s="96"/>
      <c r="CD45" s="96"/>
      <c r="CE45" s="96"/>
      <c r="CF45" s="96"/>
      <c r="CG45" s="96"/>
      <c r="CH45" s="96"/>
      <c r="CI45" s="96"/>
      <c r="CJ45" s="96"/>
      <c r="CK45" s="96"/>
      <c r="CL45" s="96"/>
      <c r="CM45" s="97">
        <f ca="1">U29</f>
        <v>0</v>
      </c>
      <c r="CN45" s="104"/>
      <c r="CO45" s="104"/>
    </row>
    <row r="46" spans="2:105" ht="15" customHeight="1" x14ac:dyDescent="0.3">
      <c r="G46" s="13"/>
      <c r="H46" s="13"/>
      <c r="I46" s="13"/>
      <c r="J46" s="13"/>
      <c r="L46" s="14"/>
      <c r="CB46" s="96" t="str">
        <f>N30</f>
        <v>Maximum ambient temperature:</v>
      </c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107" t="str">
        <f ca="1">U30</f>
        <v>65 °C</v>
      </c>
      <c r="CN46" s="107"/>
      <c r="CO46" s="107"/>
    </row>
    <row r="47" spans="2:105" ht="15" customHeight="1" x14ac:dyDescent="0.3">
      <c r="G47" s="13"/>
      <c r="H47" s="13"/>
      <c r="I47" s="13"/>
      <c r="J47" s="13"/>
      <c r="L47" s="14"/>
      <c r="CB47" s="95" t="str">
        <f ca="1">N32</f>
        <v/>
      </c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</row>
    <row r="48" spans="2:105" ht="15" customHeight="1" x14ac:dyDescent="0.3">
      <c r="G48" s="13"/>
      <c r="H48" s="13"/>
      <c r="I48" s="13"/>
      <c r="J48" s="13"/>
      <c r="L48" s="14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</row>
    <row r="49" spans="7:20" ht="15" customHeight="1" x14ac:dyDescent="0.3">
      <c r="G49" s="13"/>
      <c r="H49" s="13"/>
      <c r="I49" s="13"/>
      <c r="J49" s="13"/>
      <c r="L49" s="14"/>
      <c r="O49" s="104"/>
      <c r="P49" s="104"/>
      <c r="Q49" s="104"/>
      <c r="R49" s="104"/>
      <c r="S49" s="104"/>
      <c r="T49" s="104"/>
    </row>
    <row r="50" spans="7:20" ht="15" customHeight="1" x14ac:dyDescent="0.3">
      <c r="G50" s="13"/>
      <c r="H50" s="13"/>
      <c r="I50" s="13"/>
      <c r="J50" s="13"/>
      <c r="L50" s="14"/>
    </row>
    <row r="51" spans="7:20" ht="15" customHeight="1" x14ac:dyDescent="0.3">
      <c r="G51" s="13"/>
      <c r="H51" s="13"/>
      <c r="I51" s="13"/>
      <c r="J51" s="13"/>
      <c r="L51" s="14"/>
    </row>
    <row r="52" spans="7:20" ht="15" customHeight="1" x14ac:dyDescent="0.3">
      <c r="G52" s="13"/>
      <c r="H52" s="13"/>
      <c r="I52" s="13"/>
      <c r="J52" s="13"/>
      <c r="L52" s="14"/>
    </row>
    <row r="53" spans="7:20" ht="15" customHeight="1" x14ac:dyDescent="0.3">
      <c r="G53" s="13"/>
      <c r="H53" s="13"/>
      <c r="I53" s="13"/>
      <c r="J53" s="13"/>
      <c r="L53" s="14"/>
    </row>
    <row r="54" spans="7:20" ht="15" customHeight="1" x14ac:dyDescent="0.3">
      <c r="G54" s="13"/>
      <c r="H54" s="13"/>
      <c r="I54" s="13"/>
      <c r="J54" s="13"/>
      <c r="L54" s="14"/>
    </row>
    <row r="55" spans="7:20" ht="15" customHeight="1" x14ac:dyDescent="0.3">
      <c r="G55" s="13"/>
      <c r="H55" s="13"/>
      <c r="I55" s="13"/>
      <c r="J55" s="13"/>
      <c r="L55" s="14"/>
    </row>
    <row r="56" spans="7:20" ht="15" customHeight="1" x14ac:dyDescent="0.3">
      <c r="G56" s="13"/>
      <c r="H56" s="13"/>
      <c r="I56" s="13"/>
      <c r="J56" s="13"/>
      <c r="L56" s="14"/>
    </row>
    <row r="57" spans="7:20" ht="15" customHeight="1" x14ac:dyDescent="0.3">
      <c r="G57" s="13"/>
      <c r="H57" s="13"/>
      <c r="I57" s="13"/>
      <c r="J57" s="13"/>
      <c r="L57" s="14"/>
    </row>
    <row r="58" spans="7:20" ht="15" customHeight="1" x14ac:dyDescent="0.3">
      <c r="G58" s="13"/>
      <c r="H58" s="13"/>
      <c r="I58" s="13"/>
      <c r="J58" s="13"/>
      <c r="L58" s="14"/>
    </row>
    <row r="59" spans="7:20" ht="15" customHeight="1" x14ac:dyDescent="0.3">
      <c r="G59" s="13"/>
      <c r="H59" s="13"/>
      <c r="I59" s="13"/>
      <c r="J59" s="13"/>
      <c r="L59" s="14"/>
    </row>
  </sheetData>
  <sheetProtection algorithmName="SHA-512" hashValue="KjlAXXy2ico2bRrz47sSaZCzVFJKrLVYBlsbCNO58VDhWk2A5q4w1KgsTqWiOxYTpaaCxAYkjrLL68aq7qC54A==" saltValue="OIgTTg0q1jGGq/EIz4c+tQ==" spinCount="100000" sheet="1" objects="1" scenarios="1" selectLockedCells="1"/>
  <dataConsolidate/>
  <mergeCells count="129"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B19:F19"/>
    <mergeCell ref="J19:L19"/>
    <mergeCell ref="B20:F20"/>
    <mergeCell ref="J20:L20"/>
    <mergeCell ref="B21:F21"/>
    <mergeCell ref="J21:L21"/>
    <mergeCell ref="CZ15:CZ18"/>
    <mergeCell ref="DA15:DA18"/>
    <mergeCell ref="DB15:DB18"/>
    <mergeCell ref="CM15:CM18"/>
    <mergeCell ref="CB15:CB18"/>
    <mergeCell ref="CC15:CC18"/>
    <mergeCell ref="CD15:CD18"/>
    <mergeCell ref="CE15:CE18"/>
    <mergeCell ref="CF15:CF18"/>
    <mergeCell ref="CG15:CG18"/>
    <mergeCell ref="O19:U19"/>
    <mergeCell ref="W18:AJ20"/>
    <mergeCell ref="X15:Y15"/>
    <mergeCell ref="J26:L26"/>
    <mergeCell ref="N26:T26"/>
    <mergeCell ref="U26:W26"/>
    <mergeCell ref="B22:F22"/>
    <mergeCell ref="J22:L22"/>
    <mergeCell ref="B23:F23"/>
    <mergeCell ref="J23:L23"/>
    <mergeCell ref="N28:T28"/>
    <mergeCell ref="U28:W28"/>
    <mergeCell ref="B32:F32"/>
    <mergeCell ref="J32:L32"/>
    <mergeCell ref="B33:F33"/>
    <mergeCell ref="J33:L33"/>
    <mergeCell ref="B30:F30"/>
    <mergeCell ref="J30:L30"/>
    <mergeCell ref="B31:F31"/>
    <mergeCell ref="J31:L31"/>
    <mergeCell ref="N21:W24"/>
    <mergeCell ref="N27:T27"/>
    <mergeCell ref="B27:F27"/>
    <mergeCell ref="J27:L27"/>
    <mergeCell ref="B28:F28"/>
    <mergeCell ref="J28:L28"/>
    <mergeCell ref="B29:F29"/>
    <mergeCell ref="J29:L29"/>
    <mergeCell ref="B24:F24"/>
    <mergeCell ref="J24:L24"/>
    <mergeCell ref="N30:T30"/>
    <mergeCell ref="N32:X33"/>
    <mergeCell ref="U30:W30"/>
    <mergeCell ref="B25:F25"/>
    <mergeCell ref="J25:L25"/>
    <mergeCell ref="B26:F26"/>
    <mergeCell ref="O49:T49"/>
    <mergeCell ref="CM44:CO44"/>
    <mergeCell ref="CM43:CO43"/>
    <mergeCell ref="CM46:CO46"/>
    <mergeCell ref="CB37:CO37"/>
    <mergeCell ref="CB43:CL43"/>
    <mergeCell ref="B39:F39"/>
    <mergeCell ref="J39:L39"/>
    <mergeCell ref="B40:F40"/>
    <mergeCell ref="J40:L40"/>
    <mergeCell ref="B41:F41"/>
    <mergeCell ref="J41:L41"/>
    <mergeCell ref="B37:F37"/>
    <mergeCell ref="J37:L37"/>
    <mergeCell ref="B38:F38"/>
    <mergeCell ref="J38:L38"/>
    <mergeCell ref="N29:T29"/>
    <mergeCell ref="U29:W29"/>
    <mergeCell ref="B35:I35"/>
    <mergeCell ref="CB45:CL45"/>
    <mergeCell ref="CM45:CO45"/>
    <mergeCell ref="CF35:CO35"/>
    <mergeCell ref="CB44:CL44"/>
    <mergeCell ref="CB46:CL46"/>
    <mergeCell ref="CB47:CN48"/>
    <mergeCell ref="CB32:CE32"/>
    <mergeCell ref="CB33:CE33"/>
    <mergeCell ref="CB34:CE34"/>
    <mergeCell ref="CB35:CE35"/>
    <mergeCell ref="CF32:CO32"/>
    <mergeCell ref="CF33:CO33"/>
    <mergeCell ref="CF34:CO34"/>
    <mergeCell ref="CB38:CO41"/>
    <mergeCell ref="B42:F42"/>
    <mergeCell ref="J42:L42"/>
    <mergeCell ref="B36:F36"/>
    <mergeCell ref="J36:L36"/>
    <mergeCell ref="J35:L35"/>
    <mergeCell ref="B34:F34"/>
    <mergeCell ref="J34:L34"/>
  </mergeCells>
  <conditionalFormatting sqref="N21">
    <cfRule type="colorScale" priority="1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2">
      <colorScale>
        <cfvo type="min"/>
        <cfvo type="num" val="63"/>
        <cfvo type="max"/>
        <color rgb="FF00B050"/>
        <color rgb="FFFFEB84"/>
        <color rgb="FFFF0000"/>
      </colorScale>
    </cfRule>
  </conditionalFormatting>
  <conditionalFormatting sqref="N28:N29">
    <cfRule type="colorScale" priority="5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6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count="2">
    <dataValidation type="decimal" allowBlank="1" showInputMessage="1" showErrorMessage="1" errorTitle="Out of Range" error="min 21,6 VDC_x000a_max 24,0 VDC" sqref="U26" xr:uid="{00000000-0002-0000-0A00-000000000000}">
      <formula1>21.6</formula1>
      <formula2>24</formula2>
    </dataValidation>
    <dataValidation type="decimal" allowBlank="1" showInputMessage="1" showErrorMessage="1" sqref="X15:Y15" xr:uid="{64270123-0ED4-4DB5-8DAD-3AD11F2E19A6}">
      <formula1>0</formula1>
      <formula2>1</formula2>
    </dataValidation>
  </dataValidations>
  <pageMargins left="0.7" right="0.7" top="0.75" bottom="0.75" header="0.3" footer="0.3"/>
  <pageSetup paperSize="9" orientation="portrait" r:id="rId1"/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4" r:id="rId5" name="Drop Down 6">
              <controlPr defaultSize="0" autoLine="0" autoPict="0">
                <anchor moveWithCells="1">
                  <from>
                    <xdr:col>6</xdr:col>
                    <xdr:colOff>22860</xdr:colOff>
                    <xdr:row>28</xdr:row>
                    <xdr:rowOff>0</xdr:rowOff>
                  </from>
                  <to>
                    <xdr:col>9</xdr:col>
                    <xdr:colOff>7620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6" name="Drop Down 7">
              <controlPr defaultSize="0" autoLine="0" autoPict="0">
                <anchor moveWithCells="1">
                  <from>
                    <xdr:col>6</xdr:col>
                    <xdr:colOff>22860</xdr:colOff>
                    <xdr:row>27</xdr:row>
                    <xdr:rowOff>0</xdr:rowOff>
                  </from>
                  <to>
                    <xdr:col>9</xdr:col>
                    <xdr:colOff>7620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7" name="Drop Down 8">
              <controlPr defaultSize="0" autoLine="0" autoPict="0">
                <anchor moveWithCells="1">
                  <from>
                    <xdr:col>6</xdr:col>
                    <xdr:colOff>22860</xdr:colOff>
                    <xdr:row>26</xdr:row>
                    <xdr:rowOff>0</xdr:rowOff>
                  </from>
                  <to>
                    <xdr:col>9</xdr:col>
                    <xdr:colOff>7620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8" name="Drop Down 9">
              <controlPr defaultSize="0" autoLine="0" autoPict="0">
                <anchor moveWithCells="1">
                  <from>
                    <xdr:col>6</xdr:col>
                    <xdr:colOff>22860</xdr:colOff>
                    <xdr:row>25</xdr:row>
                    <xdr:rowOff>0</xdr:rowOff>
                  </from>
                  <to>
                    <xdr:col>9</xdr:col>
                    <xdr:colOff>7620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9" name="Drop Down 10">
              <controlPr defaultSize="0" autoLine="0" autoPict="0">
                <anchor moveWithCells="1">
                  <from>
                    <xdr:col>6</xdr:col>
                    <xdr:colOff>22860</xdr:colOff>
                    <xdr:row>24</xdr:row>
                    <xdr:rowOff>0</xdr:rowOff>
                  </from>
                  <to>
                    <xdr:col>9</xdr:col>
                    <xdr:colOff>7620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10" name="Drop Down 11">
              <controlPr defaultSize="0" autoLine="0" autoPict="0">
                <anchor moveWithCells="1">
                  <from>
                    <xdr:col>6</xdr:col>
                    <xdr:colOff>22860</xdr:colOff>
                    <xdr:row>23</xdr:row>
                    <xdr:rowOff>0</xdr:rowOff>
                  </from>
                  <to>
                    <xdr:col>9</xdr:col>
                    <xdr:colOff>7620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1" name="Drop Down 12">
              <controlPr defaultSize="0" autoLine="0" autoPict="0">
                <anchor moveWithCells="1">
                  <from>
                    <xdr:col>6</xdr:col>
                    <xdr:colOff>22860</xdr:colOff>
                    <xdr:row>22</xdr:row>
                    <xdr:rowOff>0</xdr:rowOff>
                  </from>
                  <to>
                    <xdr:col>9</xdr:col>
                    <xdr:colOff>7620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2" name="Drop Down 13">
              <controlPr defaultSize="0" autoLine="0" autoPict="0">
                <anchor moveWithCells="1">
                  <from>
                    <xdr:col>6</xdr:col>
                    <xdr:colOff>22860</xdr:colOff>
                    <xdr:row>21</xdr:row>
                    <xdr:rowOff>0</xdr:rowOff>
                  </from>
                  <to>
                    <xdr:col>9</xdr:col>
                    <xdr:colOff>7620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3" name="Drop Down 14">
              <controlPr defaultSize="0" autoLine="0" autoPict="0">
                <anchor moveWithCells="1">
                  <from>
                    <xdr:col>6</xdr:col>
                    <xdr:colOff>22860</xdr:colOff>
                    <xdr:row>20</xdr:row>
                    <xdr:rowOff>0</xdr:rowOff>
                  </from>
                  <to>
                    <xdr:col>9</xdr:col>
                    <xdr:colOff>7620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4" name="Drop Down 15">
              <controlPr defaultSize="0" autoLine="0" autoPict="0">
                <anchor moveWithCells="1">
                  <from>
                    <xdr:col>6</xdr:col>
                    <xdr:colOff>22860</xdr:colOff>
                    <xdr:row>19</xdr:row>
                    <xdr:rowOff>0</xdr:rowOff>
                  </from>
                  <to>
                    <xdr:col>9</xdr:col>
                    <xdr:colOff>7620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5" name="Drop Down 16">
              <controlPr defaultSize="0" autoLine="0" autoPict="0">
                <anchor moveWithCells="1">
                  <from>
                    <xdr:col>6</xdr:col>
                    <xdr:colOff>22860</xdr:colOff>
                    <xdr:row>18</xdr:row>
                    <xdr:rowOff>0</xdr:rowOff>
                  </from>
                  <to>
                    <xdr:col>9</xdr:col>
                    <xdr:colOff>7620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16" name="Drop Down 17">
              <controlPr defaultSize="0" autoLine="0" autoPict="0">
                <anchor moveWithCells="1">
                  <from>
                    <xdr:col>6</xdr:col>
                    <xdr:colOff>22860</xdr:colOff>
                    <xdr:row>17</xdr:row>
                    <xdr:rowOff>0</xdr:rowOff>
                  </from>
                  <to>
                    <xdr:col>9</xdr:col>
                    <xdr:colOff>7620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17" name="Drop Down 18">
              <controlPr defaultSize="0" autoLine="0" autoPict="0">
                <anchor moveWithCells="1">
                  <from>
                    <xdr:col>6</xdr:col>
                    <xdr:colOff>22860</xdr:colOff>
                    <xdr:row>16</xdr:row>
                    <xdr:rowOff>0</xdr:rowOff>
                  </from>
                  <to>
                    <xdr:col>9</xdr:col>
                    <xdr:colOff>7620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18" name="Drop Down 19">
              <controlPr defaultSize="0" autoLine="0" autoPict="0">
                <anchor moveWithCells="1">
                  <from>
                    <xdr:col>6</xdr:col>
                    <xdr:colOff>22860</xdr:colOff>
                    <xdr:row>15</xdr:row>
                    <xdr:rowOff>0</xdr:rowOff>
                  </from>
                  <to>
                    <xdr:col>9</xdr:col>
                    <xdr:colOff>7620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19" name="Drop Down 20">
              <controlPr defaultSize="0" autoLine="0" autoPict="0">
                <anchor moveWithCells="1">
                  <from>
                    <xdr:col>6</xdr:col>
                    <xdr:colOff>22860</xdr:colOff>
                    <xdr:row>14</xdr:row>
                    <xdr:rowOff>0</xdr:rowOff>
                  </from>
                  <to>
                    <xdr:col>9</xdr:col>
                    <xdr:colOff>7620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20" name="Drop Down 21">
              <controlPr defaultSize="0" autoLine="0" autoPict="0">
                <anchor moveWithCells="1">
                  <from>
                    <xdr:col>6</xdr:col>
                    <xdr:colOff>22860</xdr:colOff>
                    <xdr:row>29</xdr:row>
                    <xdr:rowOff>0</xdr:rowOff>
                  </from>
                  <to>
                    <xdr:col>9</xdr:col>
                    <xdr:colOff>7620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1" name="Drop Down 22">
              <controlPr defaultSize="0" autoLine="0" autoPict="0">
                <anchor moveWithCells="1">
                  <from>
                    <xdr:col>6</xdr:col>
                    <xdr:colOff>22860</xdr:colOff>
                    <xdr:row>30</xdr:row>
                    <xdr:rowOff>0</xdr:rowOff>
                  </from>
                  <to>
                    <xdr:col>9</xdr:col>
                    <xdr:colOff>7620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2" name="Drop Down 23">
              <controlPr defaultSize="0" autoLine="0" autoPict="0">
                <anchor moveWithCells="1">
                  <from>
                    <xdr:col>6</xdr:col>
                    <xdr:colOff>22860</xdr:colOff>
                    <xdr:row>31</xdr:row>
                    <xdr:rowOff>0</xdr:rowOff>
                  </from>
                  <to>
                    <xdr:col>9</xdr:col>
                    <xdr:colOff>7620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3" name="Drop Down 24">
              <controlPr defaultSize="0" autoLine="0" autoPict="0">
                <anchor moveWithCells="1">
                  <from>
                    <xdr:col>6</xdr:col>
                    <xdr:colOff>22860</xdr:colOff>
                    <xdr:row>32</xdr:row>
                    <xdr:rowOff>0</xdr:rowOff>
                  </from>
                  <to>
                    <xdr:col>9</xdr:col>
                    <xdr:colOff>7620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4" name="Drop Down 25">
              <controlPr defaultSize="0" autoLine="0" autoPict="0">
                <anchor moveWithCells="1">
                  <from>
                    <xdr:col>6</xdr:col>
                    <xdr:colOff>22860</xdr:colOff>
                    <xdr:row>33</xdr:row>
                    <xdr:rowOff>0</xdr:rowOff>
                  </from>
                  <to>
                    <xdr:col>9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25" name="Option Button 29">
              <controlPr defaultSize="0" autoFill="0" autoLine="0" autoPict="0">
                <anchor moveWithCells="1">
                  <from>
                    <xdr:col>13</xdr:col>
                    <xdr:colOff>137160</xdr:colOff>
                    <xdr:row>14</xdr:row>
                    <xdr:rowOff>22860</xdr:rowOff>
                  </from>
                  <to>
                    <xdr:col>19</xdr:col>
                    <xdr:colOff>914400</xdr:colOff>
                    <xdr:row>15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26" name="Group Box 33">
              <controlPr defaultSize="0" autoFill="0" autoPict="0">
                <anchor moveWithCells="1">
                  <from>
                    <xdr:col>13</xdr:col>
                    <xdr:colOff>22860</xdr:colOff>
                    <xdr:row>13</xdr:row>
                    <xdr:rowOff>99060</xdr:rowOff>
                  </from>
                  <to>
                    <xdr:col>20</xdr:col>
                    <xdr:colOff>76200</xdr:colOff>
                    <xdr:row>17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7" r:id="rId27" name="Option Button 39">
              <controlPr defaultSize="0" autoFill="0" autoLine="0" autoPict="0">
                <anchor moveWithCells="1">
                  <from>
                    <xdr:col>13</xdr:col>
                    <xdr:colOff>137160</xdr:colOff>
                    <xdr:row>15</xdr:row>
                    <xdr:rowOff>38100</xdr:rowOff>
                  </from>
                  <to>
                    <xdr:col>19</xdr:col>
                    <xdr:colOff>807720</xdr:colOff>
                    <xdr:row>16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8" r:id="rId28" name="Option Button 40">
              <controlPr defaultSize="0" autoFill="0" autoLine="0" autoPict="0">
                <anchor moveWithCells="1">
                  <from>
                    <xdr:col>13</xdr:col>
                    <xdr:colOff>137160</xdr:colOff>
                    <xdr:row>16</xdr:row>
                    <xdr:rowOff>99060</xdr:rowOff>
                  </from>
                  <to>
                    <xdr:col>19</xdr:col>
                    <xdr:colOff>838200</xdr:colOff>
                    <xdr:row>17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9" r:id="rId29" name="Group Box 41">
              <controlPr defaultSize="0" autoFill="0" autoPict="0">
                <anchor moveWithCells="1" sizeWithCells="1">
                  <from>
                    <xdr:col>13</xdr:col>
                    <xdr:colOff>22860</xdr:colOff>
                    <xdr:row>18</xdr:row>
                    <xdr:rowOff>60960</xdr:rowOff>
                  </from>
                  <to>
                    <xdr:col>21</xdr:col>
                    <xdr:colOff>30480</xdr:colOff>
                    <xdr:row>19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30" name="Option Button 42">
              <controlPr defaultSize="0" autoFill="0" autoLine="0" autoPict="0">
                <anchor moveWithCells="1" sizeWithCells="1">
                  <from>
                    <xdr:col>13</xdr:col>
                    <xdr:colOff>114300</xdr:colOff>
                    <xdr:row>18</xdr:row>
                    <xdr:rowOff>114300</xdr:rowOff>
                  </from>
                  <to>
                    <xdr:col>15</xdr:col>
                    <xdr:colOff>137160</xdr:colOff>
                    <xdr:row>19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1" r:id="rId31" name="Option Button 43">
              <controlPr defaultSize="0" autoFill="0" autoLine="0" autoPict="0">
                <anchor moveWithCells="1" sizeWithCells="1">
                  <from>
                    <xdr:col>15</xdr:col>
                    <xdr:colOff>213360</xdr:colOff>
                    <xdr:row>18</xdr:row>
                    <xdr:rowOff>137160</xdr:rowOff>
                  </from>
                  <to>
                    <xdr:col>18</xdr:col>
                    <xdr:colOff>38100</xdr:colOff>
                    <xdr:row>19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2" r:id="rId32" name="Group Box 44">
              <controlPr defaultSize="0" autoFill="0" autoPict="0">
                <anchor moveWithCells="1">
                  <from>
                    <xdr:col>22</xdr:col>
                    <xdr:colOff>0</xdr:colOff>
                    <xdr:row>13</xdr:row>
                    <xdr:rowOff>99060</xdr:rowOff>
                  </from>
                  <to>
                    <xdr:col>26</xdr:col>
                    <xdr:colOff>38100</xdr:colOff>
                    <xdr:row>15</xdr:row>
                    <xdr:rowOff>99060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B8D3A0CC-BC76-4A84-B848-FB5DCC5D795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U28</xm:sqref>
        </x14:conditionalFormatting>
        <x14:conditionalFormatting xmlns:xm="http://schemas.microsoft.com/office/excel/2006/main">
          <x14:cfRule type="iconSet" priority="3" id="{9BB9EE68-BC6D-4180-AD8E-E4B5743DD111}">
            <x14:iconSet custom="1">
              <x14:cfvo type="percent">
                <xm:f>0</xm:f>
              </x14:cfvo>
              <x14:cfvo type="num">
                <xm:f>Allgemeine_Konst.!$B$7</xm:f>
              </x14:cfvo>
              <x14:cfvo type="num">
                <xm:f>Allgemeine_Konst.!$B$6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CM44 CZ34:DA34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B1:DC59"/>
  <sheetViews>
    <sheetView showGridLines="0" showRowColHeaders="0" zoomScaleNormal="100" workbookViewId="0">
      <selection activeCell="E7" sqref="E7:L7"/>
    </sheetView>
  </sheetViews>
  <sheetFormatPr baseColWidth="10" defaultColWidth="3.5546875" defaultRowHeight="15" customHeight="1" x14ac:dyDescent="0.3"/>
  <cols>
    <col min="1" max="1" width="4.44140625" customWidth="1"/>
    <col min="2" max="2" width="6" customWidth="1"/>
    <col min="3" max="19" width="4.33203125" customWidth="1"/>
    <col min="20" max="20" width="14" customWidth="1"/>
    <col min="21" max="24" width="4.33203125" customWidth="1"/>
    <col min="25" max="25" width="5.33203125" customWidth="1"/>
    <col min="26" max="77" width="4.33203125" customWidth="1"/>
    <col min="78" max="78" width="4.44140625" customWidth="1"/>
    <col min="79" max="108" width="3.6640625" customWidth="1"/>
  </cols>
  <sheetData>
    <row r="1" spans="2:107" ht="15" customHeight="1" x14ac:dyDescent="0.3">
      <c r="CA1" s="9"/>
    </row>
    <row r="7" spans="2:107" ht="15" customHeight="1" x14ac:dyDescent="0.3">
      <c r="B7" s="118" t="str">
        <f>CHOOSE(Variable!$B$3,Sprache!A11,Sprache!B11)</f>
        <v>Reviser:</v>
      </c>
      <c r="C7" s="119"/>
      <c r="D7" s="119"/>
      <c r="E7" s="121" t="s">
        <v>85</v>
      </c>
      <c r="F7" s="121"/>
      <c r="G7" s="121"/>
      <c r="H7" s="121"/>
      <c r="I7" s="121"/>
      <c r="J7" s="121"/>
      <c r="K7" s="121"/>
      <c r="L7" s="122"/>
    </row>
    <row r="8" spans="2:107" ht="15" customHeight="1" x14ac:dyDescent="0.3">
      <c r="B8" s="120" t="str">
        <f>CHOOSE(Variable!$B$3,Sprache!A12,Sprache!B12)</f>
        <v>Project:</v>
      </c>
      <c r="C8" s="96"/>
      <c r="D8" s="96"/>
      <c r="E8" s="123" t="s">
        <v>241</v>
      </c>
      <c r="F8" s="123"/>
      <c r="G8" s="123"/>
      <c r="H8" s="123"/>
      <c r="I8" s="123"/>
      <c r="J8" s="123"/>
      <c r="K8" s="123"/>
      <c r="L8" s="124"/>
    </row>
    <row r="9" spans="2:107" ht="15" customHeight="1" x14ac:dyDescent="0.3">
      <c r="B9" s="120" t="str">
        <f>CHOOSE(Variable!$B$3,Sprache!A13,Sprache!B13)</f>
        <v>Rack number:</v>
      </c>
      <c r="C9" s="96"/>
      <c r="D9" s="96"/>
      <c r="E9" s="123" t="s">
        <v>86</v>
      </c>
      <c r="F9" s="123"/>
      <c r="G9" s="123"/>
      <c r="H9" s="123"/>
      <c r="I9" s="123"/>
      <c r="J9" s="123"/>
      <c r="K9" s="123"/>
      <c r="L9" s="124"/>
    </row>
    <row r="10" spans="2:107" ht="15" customHeight="1" x14ac:dyDescent="0.3">
      <c r="B10" s="127" t="str">
        <f>CHOOSE(Variable!$B$3,Sprache!A14,Sprache!B14)</f>
        <v>Data:</v>
      </c>
      <c r="C10" s="128"/>
      <c r="D10" s="128"/>
      <c r="E10" s="125">
        <v>45742</v>
      </c>
      <c r="F10" s="125"/>
      <c r="G10" s="125"/>
      <c r="H10" s="125"/>
      <c r="I10" s="125"/>
      <c r="J10" s="125"/>
      <c r="K10" s="125"/>
      <c r="L10" s="126"/>
    </row>
    <row r="13" spans="2:107" ht="15" customHeight="1" thickBot="1" x14ac:dyDescent="0.35">
      <c r="CE13" s="11"/>
      <c r="CF13" s="11"/>
    </row>
    <row r="14" spans="2:107" ht="15" customHeight="1" thickBot="1" x14ac:dyDescent="0.35">
      <c r="B14" s="129" t="str">
        <f>CHOOSE(Variable!$B$3,Sprache!A34,Sprache!B34)</f>
        <v>Slot</v>
      </c>
      <c r="C14" s="130"/>
      <c r="D14" s="130"/>
      <c r="E14" s="130"/>
      <c r="F14" s="131"/>
      <c r="G14" s="114" t="str">
        <f>CHOOSE(Variable!$B$3,Sprache!A35,Sprache!B35)</f>
        <v>Type</v>
      </c>
      <c r="H14" s="114"/>
      <c r="I14" s="114"/>
      <c r="J14" s="114" t="str">
        <f>CHOOSE(Variable!$B$3,Sprache!A36,Sprache!B36)</f>
        <v>Power</v>
      </c>
      <c r="K14" s="114"/>
      <c r="L14" s="115"/>
      <c r="M14" s="15"/>
      <c r="N14" s="15"/>
      <c r="O14" s="15"/>
      <c r="P14" s="15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CB14" s="29"/>
      <c r="CC14" s="29"/>
      <c r="CD14" s="29"/>
      <c r="CE14" s="11"/>
      <c r="CF14" s="11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</row>
    <row r="15" spans="2:107" ht="15" customHeight="1" x14ac:dyDescent="0.3">
      <c r="B15" s="132" t="str">
        <f>CHOOSE(Variable!$B$3,Sprache!A37,Sprache!B37)</f>
        <v>Power supply 1</v>
      </c>
      <c r="C15" s="133"/>
      <c r="D15" s="133"/>
      <c r="E15" s="133"/>
      <c r="F15" s="134"/>
      <c r="G15" s="31">
        <v>2</v>
      </c>
      <c r="H15" s="32"/>
      <c r="I15" s="32"/>
      <c r="J15" s="116">
        <f ca="1">IF(AND(G15=2,G16=2),SUM(J17:L26)*0.55,IF(G15=2,SUM(J17:L26)*1.1,0))</f>
        <v>0</v>
      </c>
      <c r="K15" s="116"/>
      <c r="L15" s="117"/>
      <c r="M15" s="16"/>
      <c r="N15" s="16"/>
      <c r="O15" s="16"/>
      <c r="Q15" s="11"/>
      <c r="R15" s="11"/>
      <c r="S15" s="11"/>
      <c r="U15" s="11"/>
      <c r="V15" s="11"/>
      <c r="W15" s="11"/>
      <c r="X15" s="136">
        <v>1</v>
      </c>
      <c r="Y15" s="136"/>
      <c r="Z15" s="11"/>
      <c r="AA15" s="11"/>
      <c r="AB15" s="4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CB15" s="103" t="str">
        <f ca="1">CELL("contents",INDIRECT("Netzteile!A"&amp;($G15+2)))</f>
        <v>PSM24-3G.1</v>
      </c>
      <c r="CC15" s="103" t="str">
        <f ca="1">CELL("contents",INDIRECT("Netzteile!A"&amp;($G16+2)))</f>
        <v>BM1</v>
      </c>
      <c r="CD15" s="103" t="str">
        <f ca="1">CELL("contents",INDIRECT("Gateways!A"&amp;($G17+2)))</f>
        <v>BM1</v>
      </c>
      <c r="CE15" s="103" t="str">
        <f ca="1">CELL("contents",INDIRECT("Gateways!A"&amp;($G18+2)))</f>
        <v>BM1</v>
      </c>
      <c r="CF15" s="103" t="str">
        <f ca="1">CELL("contents",INDIRECT("Module!A"&amp;($G19+2)))</f>
        <v>BM1</v>
      </c>
      <c r="CG15" s="103" t="str">
        <f ca="1">CELL("contents",INDIRECT("Module!A"&amp;($G20+2)))</f>
        <v>BM1</v>
      </c>
      <c r="CH15" s="103" t="str">
        <f ca="1">CELL("contents",INDIRECT("Module!A"&amp;($G21+2)))</f>
        <v>BM1</v>
      </c>
      <c r="CI15" s="103" t="str">
        <f ca="1">CELL("contents",INDIRECT("Module!A"&amp;($G22+2)))</f>
        <v>BM1</v>
      </c>
      <c r="CJ15" s="103" t="str">
        <f ca="1">CELL("contents",INDIRECT("Module!A"&amp;($G23+2)))</f>
        <v>BM1</v>
      </c>
      <c r="CK15" s="103" t="str">
        <f ca="1">CELL("contents",INDIRECT("Module!A"&amp;($G24+2)))</f>
        <v>BM1</v>
      </c>
      <c r="CL15" s="103" t="str">
        <f ca="1">CELL("contents",INDIRECT("Module!A"&amp;($G25+2)))</f>
        <v>BM1</v>
      </c>
      <c r="CM15" s="103" t="str">
        <f ca="1">CELL("contents",INDIRECT("Module!A"&amp;($G26+2)))</f>
        <v>BM1</v>
      </c>
      <c r="CN15" s="103"/>
      <c r="CO15" s="103"/>
      <c r="CP15" s="103"/>
      <c r="CQ15" s="103"/>
      <c r="CR15" s="103"/>
      <c r="CS15" s="103"/>
      <c r="CT15" s="103"/>
      <c r="CU15" s="103"/>
      <c r="CV15" s="103"/>
      <c r="CW15" s="103"/>
      <c r="CX15" s="103"/>
      <c r="CY15" s="103"/>
      <c r="CZ15" s="103"/>
      <c r="DA15" s="103"/>
      <c r="DB15" s="103"/>
      <c r="DC15" s="103"/>
    </row>
    <row r="16" spans="2:107" ht="15" customHeight="1" x14ac:dyDescent="0.3">
      <c r="B16" s="100" t="str">
        <f>CHOOSE(Variable!$B$3,Sprache!A38,Sprache!B38)</f>
        <v>Power supply 2</v>
      </c>
      <c r="C16" s="101"/>
      <c r="D16" s="101"/>
      <c r="E16" s="101"/>
      <c r="F16" s="102"/>
      <c r="G16" s="18">
        <v>1</v>
      </c>
      <c r="H16" s="19"/>
      <c r="I16" s="19"/>
      <c r="J16" s="98">
        <f>IF(AND(G15=2,G16=2),SUM(J17:L26)*0.55,IF(G16=2,SUM(J17:L26)*1.1,0))</f>
        <v>0</v>
      </c>
      <c r="K16" s="98"/>
      <c r="L16" s="99"/>
      <c r="M16" s="16"/>
      <c r="N16" s="16"/>
      <c r="O16" s="16"/>
      <c r="P16" s="16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3"/>
      <c r="CO16" s="103"/>
      <c r="CP16" s="103"/>
      <c r="CQ16" s="103"/>
      <c r="CR16" s="103"/>
      <c r="CS16" s="103"/>
      <c r="CT16" s="103"/>
      <c r="CU16" s="103"/>
      <c r="CV16" s="103"/>
      <c r="CW16" s="103"/>
      <c r="CX16" s="103"/>
      <c r="CY16" s="103"/>
      <c r="CZ16" s="103"/>
      <c r="DA16" s="103"/>
      <c r="DB16" s="103"/>
      <c r="DC16" s="103"/>
    </row>
    <row r="17" spans="2:107" ht="15" customHeight="1" x14ac:dyDescent="0.3">
      <c r="B17" s="100" t="str">
        <f>CHOOSE(Variable!$B$3,Sprache!A40,Sprache!B40)</f>
        <v>Gateway 1</v>
      </c>
      <c r="C17" s="101"/>
      <c r="D17" s="101"/>
      <c r="E17" s="101"/>
      <c r="F17" s="102"/>
      <c r="G17" s="18">
        <v>1</v>
      </c>
      <c r="H17" s="19"/>
      <c r="I17" s="19"/>
      <c r="J17" s="98">
        <f ca="1">CELL("contents",INDIRECT("Gateways!C"&amp;($G17+2)))+(CELL("contents",INDIRECT("Gateways!B"&amp;($G17+2)))-CELL("contents",INDIRECT("Gateways!C"&amp;($G17+2))))*Variable!$B$9/100</f>
        <v>0</v>
      </c>
      <c r="K17" s="98"/>
      <c r="L17" s="99"/>
      <c r="M17" s="16"/>
      <c r="N17" s="16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3"/>
      <c r="CQ17" s="103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</row>
    <row r="18" spans="2:107" ht="15" customHeight="1" x14ac:dyDescent="0.3">
      <c r="B18" s="100" t="str">
        <f>CHOOSE(Variable!$B$3,Sprache!A41,Sprache!B41)</f>
        <v>Gateway 2</v>
      </c>
      <c r="C18" s="101"/>
      <c r="D18" s="101"/>
      <c r="E18" s="101"/>
      <c r="F18" s="102"/>
      <c r="G18" s="20">
        <v>1</v>
      </c>
      <c r="H18" s="21"/>
      <c r="I18" s="21"/>
      <c r="J18" s="98">
        <f ca="1">CELL("contents",INDIRECT("Gateways!C"&amp;($G18+2)))+(CELL("contents",INDIRECT("Gateways!B"&amp;($G18+2)))-CELL("contents",INDIRECT("Gateways!C"&amp;($G18+2))))*Variable!$B$9/100</f>
        <v>0</v>
      </c>
      <c r="K18" s="98"/>
      <c r="L18" s="99"/>
      <c r="M18" s="16"/>
      <c r="N18" s="16"/>
      <c r="O18" s="16"/>
      <c r="P18" s="16"/>
      <c r="W18" s="135" t="str">
        <f>IF(Temperaturklasse_MT08=2,CHOOSE(Variable!B3,Sprache!A69,Sprache!B69),"")</f>
        <v>This selection does not allow the use of the following modules:
AI41EX, AIH40EX, AIH41EX, AOH40EX, TI40EX</v>
      </c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3"/>
      <c r="CQ18" s="103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</row>
    <row r="19" spans="2:107" ht="15" customHeight="1" x14ac:dyDescent="0.3">
      <c r="B19" s="100" t="str">
        <f>CHOOSE(Variable!$B$3,Sprache!A43,Sprache!B43)</f>
        <v>Slot 1</v>
      </c>
      <c r="C19" s="101"/>
      <c r="D19" s="101"/>
      <c r="E19" s="101"/>
      <c r="F19" s="102"/>
      <c r="G19" s="18">
        <v>1</v>
      </c>
      <c r="H19" s="19"/>
      <c r="I19" s="19"/>
      <c r="J19" s="98">
        <f ca="1">IF(G19=14, CELL("contents",INDIRECT("Module!C"&amp;($G19+2))) + (CELL("contents",INDIRECT("Module!D"&amp;($G19+2)))) * $X$15 * (Variable!$B$9/100), CELL("contents",INDIRECT("Module!C"&amp;($G19+2))) + (CELL("contents",INDIRECT("Module!B"&amp;($G19+2)))-CELL("contents",INDIRECT("Module!C"&amp;($G19+2))))*Variable!$B$9/100)</f>
        <v>0</v>
      </c>
      <c r="K19" s="98"/>
      <c r="L19" s="99"/>
      <c r="M19" s="17"/>
      <c r="N19" s="17"/>
      <c r="O19" s="140"/>
      <c r="P19" s="140"/>
      <c r="Q19" s="140"/>
      <c r="R19" s="140"/>
      <c r="S19" s="140"/>
      <c r="T19" s="140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</row>
    <row r="20" spans="2:107" ht="15" customHeight="1" x14ac:dyDescent="0.3">
      <c r="B20" s="100" t="str">
        <f>CHOOSE(Variable!$B$3,Sprache!A44,Sprache!B44)</f>
        <v>Slot 2</v>
      </c>
      <c r="C20" s="101"/>
      <c r="D20" s="101"/>
      <c r="E20" s="101"/>
      <c r="F20" s="102"/>
      <c r="G20" s="18">
        <v>1</v>
      </c>
      <c r="H20" s="19"/>
      <c r="I20" s="19"/>
      <c r="J20" s="98">
        <f ca="1">IF(G20=14, CELL("contents",INDIRECT("Module!C"&amp;($G20+2))) + (CELL("contents",INDIRECT("Module!D"&amp;($G20+2)))) * $X$15 * (Variable!$B$9/100), CELL("contents",INDIRECT("Module!C"&amp;($G20+2))) + (CELL("contents",INDIRECT("Module!B"&amp;($G20+2)))-CELL("contents",INDIRECT("Module!C"&amp;($G20+2))))*Variable!$B$9/100)</f>
        <v>0</v>
      </c>
      <c r="K20" s="98"/>
      <c r="L20" s="99"/>
      <c r="M20" s="17"/>
      <c r="N20" s="17"/>
      <c r="O20" s="17"/>
      <c r="P20" s="17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</row>
    <row r="21" spans="2:107" ht="15" customHeight="1" x14ac:dyDescent="0.3">
      <c r="B21" s="100" t="str">
        <f>CHOOSE(Variable!$B$3,Sprache!A45,Sprache!B45)</f>
        <v>Slot 3</v>
      </c>
      <c r="C21" s="101"/>
      <c r="D21" s="101"/>
      <c r="E21" s="101"/>
      <c r="F21" s="102"/>
      <c r="G21" s="20">
        <v>1</v>
      </c>
      <c r="H21" s="21"/>
      <c r="I21" s="21"/>
      <c r="J21" s="98">
        <f ca="1">IF(G21=14, CELL("contents",INDIRECT("Module!C"&amp;($G21+2))) + (CELL("contents",INDIRECT("Module!D"&amp;($G21+2)))) * $X$15 * (Variable!$B$9/100), CELL("contents",INDIRECT("Module!C"&amp;($G21+2))) + (CELL("contents",INDIRECT("Module!B"&amp;($G21+2)))-CELL("contents",INDIRECT("Module!C"&amp;($G21+2))))*Variable!$B$9/100)</f>
        <v>0</v>
      </c>
      <c r="K21" s="98"/>
      <c r="L21" s="99"/>
      <c r="M21" s="17"/>
      <c r="N21" s="109" t="str">
        <f>IF(Variable!B6=1,CHOOSE(Variable!$B$3,Sprache!A32,Sprache!B32),CHOOSE(Variable!$B$3,Sprache!A33,Sprache!B33))</f>
        <v>By installing the system in a cabinet in the hazardous area the gateway GDP-IS has to be used. This case required a segment coupler.</v>
      </c>
      <c r="O21" s="109"/>
      <c r="P21" s="109"/>
      <c r="Q21" s="109"/>
      <c r="R21" s="109"/>
      <c r="S21" s="109"/>
      <c r="T21" s="109"/>
      <c r="U21" s="109"/>
      <c r="V21" s="80"/>
      <c r="W21" s="80"/>
      <c r="Y21" s="39"/>
      <c r="AJ21" s="39"/>
    </row>
    <row r="22" spans="2:107" ht="15" customHeight="1" x14ac:dyDescent="0.3">
      <c r="B22" s="100" t="str">
        <f>CHOOSE(Variable!$B$3,Sprache!A46,Sprache!B46)</f>
        <v>Slot 4</v>
      </c>
      <c r="C22" s="101"/>
      <c r="D22" s="101"/>
      <c r="E22" s="101"/>
      <c r="F22" s="102"/>
      <c r="G22" s="20">
        <v>1</v>
      </c>
      <c r="H22" s="21"/>
      <c r="I22" s="21"/>
      <c r="J22" s="98">
        <f ca="1">IF(G22=14, CELL("contents",INDIRECT("Module!C"&amp;($G22+2))) + (CELL("contents",INDIRECT("Module!D"&amp;($G22+2)))) * $X$15 * (Variable!$B$9/100), CELL("contents",INDIRECT("Module!C"&amp;($G22+2))) + (CELL("contents",INDIRECT("Module!B"&amp;($G22+2)))-CELL("contents",INDIRECT("Module!C"&amp;($G22+2))))*Variable!$B$9/100)</f>
        <v>0</v>
      </c>
      <c r="K22" s="98"/>
      <c r="L22" s="99"/>
      <c r="M22" s="17"/>
      <c r="N22" s="109"/>
      <c r="O22" s="109"/>
      <c r="P22" s="109"/>
      <c r="Q22" s="109"/>
      <c r="R22" s="109"/>
      <c r="S22" s="109"/>
      <c r="T22" s="109"/>
      <c r="U22" s="109"/>
      <c r="V22" s="80"/>
      <c r="W22" s="80"/>
      <c r="BY22" s="9"/>
    </row>
    <row r="23" spans="2:107" ht="15" customHeight="1" x14ac:dyDescent="0.3">
      <c r="B23" s="100" t="str">
        <f>CHOOSE(Variable!$B$3,Sprache!A47,Sprache!B47)</f>
        <v>Slot 5</v>
      </c>
      <c r="C23" s="101"/>
      <c r="D23" s="101"/>
      <c r="E23" s="101"/>
      <c r="F23" s="102"/>
      <c r="G23" s="20">
        <v>1</v>
      </c>
      <c r="H23" s="21"/>
      <c r="I23" s="21"/>
      <c r="J23" s="98">
        <f ca="1">IF(G23=14, CELL("contents",INDIRECT("Module!C"&amp;($G23+2))) + (CELL("contents",INDIRECT("Module!D"&amp;($G23+2)))) * $X$15 * (Variable!$B$9/100), CELL("contents",INDIRECT("Module!C"&amp;($G23+2))) + (CELL("contents",INDIRECT("Module!B"&amp;($G23+2)))-CELL("contents",INDIRECT("Module!C"&amp;($G23+2))))*Variable!$B$9/100)</f>
        <v>0</v>
      </c>
      <c r="K23" s="98"/>
      <c r="L23" s="99"/>
      <c r="M23" s="17"/>
      <c r="N23" s="109"/>
      <c r="O23" s="109"/>
      <c r="P23" s="109"/>
      <c r="Q23" s="109"/>
      <c r="R23" s="109"/>
      <c r="S23" s="109"/>
      <c r="T23" s="109"/>
      <c r="U23" s="109"/>
      <c r="V23" s="80"/>
      <c r="W23" s="80"/>
      <c r="Y23" s="8"/>
    </row>
    <row r="24" spans="2:107" ht="15" customHeight="1" x14ac:dyDescent="0.3">
      <c r="B24" s="100" t="str">
        <f>CHOOSE(Variable!$B$3,Sprache!A48,Sprache!B48)</f>
        <v>Slot 6</v>
      </c>
      <c r="C24" s="101"/>
      <c r="D24" s="101"/>
      <c r="E24" s="101"/>
      <c r="F24" s="102"/>
      <c r="G24" s="20">
        <v>1</v>
      </c>
      <c r="H24" s="21"/>
      <c r="I24" s="21"/>
      <c r="J24" s="98">
        <f ca="1">IF(G24=14, CELL("contents",INDIRECT("Module!C"&amp;($G24+2))) + (CELL("contents",INDIRECT("Module!D"&amp;($G24+2)))) * $X$15 * (Variable!$B$9/100), CELL("contents",INDIRECT("Module!C"&amp;($G24+2))) + (CELL("contents",INDIRECT("Module!B"&amp;($G24+2)))-CELL("contents",INDIRECT("Module!C"&amp;($G24+2))))*Variable!$B$9/100)</f>
        <v>0</v>
      </c>
      <c r="K24" s="98"/>
      <c r="L24" s="99"/>
      <c r="M24" s="17"/>
      <c r="N24" s="96" t="str">
        <f>CHOOSE(Variable!$B$3,Sprache!A24,Sprache!B24)</f>
        <v>Total power consumption excom I/O modules:</v>
      </c>
      <c r="O24" s="96"/>
      <c r="P24" s="96"/>
      <c r="Q24" s="96"/>
      <c r="R24" s="96"/>
      <c r="S24" s="96"/>
      <c r="T24" s="96"/>
      <c r="U24" s="97">
        <f ca="1">SUM(J19:J26)</f>
        <v>0</v>
      </c>
      <c r="V24" s="97"/>
      <c r="W24" s="97"/>
      <c r="Y24" s="36"/>
    </row>
    <row r="25" spans="2:107" ht="15" customHeight="1" x14ac:dyDescent="0.3">
      <c r="B25" s="100" t="str">
        <f>CHOOSE(Variable!$B$3,Sprache!A49,Sprache!B49)</f>
        <v>Slot 7</v>
      </c>
      <c r="C25" s="101"/>
      <c r="D25" s="101"/>
      <c r="E25" s="101"/>
      <c r="F25" s="102"/>
      <c r="G25" s="20">
        <v>1</v>
      </c>
      <c r="H25" s="21"/>
      <c r="I25" s="21"/>
      <c r="J25" s="98">
        <f ca="1">IF(G25=14, CELL("contents",INDIRECT("Module!C"&amp;($G25+2))) + (CELL("contents",INDIRECT("Module!D"&amp;($G25+2)))) * $X$15 * (Variable!$B$9/100), CELL("contents",INDIRECT("Module!C"&amp;($G25+2))) + (CELL("contents",INDIRECT("Module!B"&amp;($G25+2)))-CELL("contents",INDIRECT("Module!C"&amp;($G25+2))))*Variable!$B$9/100)</f>
        <v>0</v>
      </c>
      <c r="K25" s="98"/>
      <c r="L25" s="99"/>
      <c r="M25" s="17"/>
      <c r="N25" s="96" t="str">
        <f>CHOOSE(Variable!$B$3,Sprache!A25,Sprache!B25)</f>
        <v>Total power consumption:</v>
      </c>
      <c r="O25" s="96"/>
      <c r="P25" s="96"/>
      <c r="Q25" s="96"/>
      <c r="R25" s="96"/>
      <c r="S25" s="96"/>
      <c r="T25" s="96"/>
      <c r="U25" s="97">
        <f ca="1">J15+J16+J27</f>
        <v>0</v>
      </c>
      <c r="V25" s="97"/>
      <c r="W25" s="97"/>
    </row>
    <row r="26" spans="2:107" ht="16.5" customHeight="1" thickBot="1" x14ac:dyDescent="0.35">
      <c r="B26" s="111" t="str">
        <f>CHOOSE(Variable!$B$3,Sprache!A50,Sprache!B50)</f>
        <v>Slot 8</v>
      </c>
      <c r="C26" s="112"/>
      <c r="D26" s="112"/>
      <c r="E26" s="112"/>
      <c r="F26" s="113"/>
      <c r="G26" s="33">
        <v>1</v>
      </c>
      <c r="H26" s="34"/>
      <c r="I26" s="34"/>
      <c r="J26" s="98">
        <f ca="1">IF(G26=14, CELL("contents",INDIRECT("Module!C"&amp;($G26+2))) + (CELL("contents",INDIRECT("Module!D"&amp;($G26+2)))) * $X$15 * (Variable!$B$9/100), CELL("contents",INDIRECT("Module!C"&amp;($G26+2))) + (CELL("contents",INDIRECT("Module!B"&amp;($G26+2)))-CELL("contents",INDIRECT("Module!C"&amp;($G26+2))))*Variable!$B$9/100)</f>
        <v>0</v>
      </c>
      <c r="K26" s="98"/>
      <c r="L26" s="99"/>
      <c r="M26" s="17"/>
      <c r="N26" s="96" t="str">
        <f>CHOOSE(Variable!B3,Sprache!A31,Sprache!B31)</f>
        <v>Maximum ambient temperature:</v>
      </c>
      <c r="O26" s="96"/>
      <c r="P26" s="96"/>
      <c r="Q26" s="96"/>
      <c r="R26" s="96"/>
      <c r="S26" s="96"/>
      <c r="T26" s="96"/>
      <c r="U26" s="107" t="str">
        <f ca="1">IF(OR(COUNTIF(G19:G42,2)+COUNTIF(G19:G42,6)+ COUNTIF(G19:G42,7)+ COUNTIF(G19:G42,10)+ COUNTIF(G19:G42,15)&gt;0,Temperaturklasse_MT08=1),CELL("contents",INDIRECT("Gehaeuse60!C"&amp;(Variable!B6+12))),CELL("contents",INDIRECT("Gehaeuse70!C"&amp;(Variable!B6+12))))</f>
        <v>65 °C</v>
      </c>
      <c r="V26" s="107"/>
      <c r="W26" s="107"/>
    </row>
    <row r="27" spans="2:107" ht="15" customHeight="1" x14ac:dyDescent="0.3">
      <c r="B27" s="106"/>
      <c r="C27" s="106"/>
      <c r="D27" s="106"/>
      <c r="E27" s="106"/>
      <c r="F27" s="106"/>
      <c r="G27" s="106"/>
      <c r="H27" s="106"/>
      <c r="I27" s="106"/>
      <c r="J27" s="97"/>
      <c r="K27" s="97"/>
      <c r="L27" s="97"/>
      <c r="M27" s="17"/>
      <c r="Z27" s="41"/>
      <c r="AA27" s="41"/>
      <c r="AB27" s="41"/>
    </row>
    <row r="28" spans="2:107" ht="15" customHeight="1" x14ac:dyDescent="0.3">
      <c r="B28" s="106"/>
      <c r="C28" s="106"/>
      <c r="D28" s="106"/>
      <c r="E28" s="106"/>
      <c r="F28" s="106"/>
      <c r="J28" s="142"/>
      <c r="K28" s="142"/>
      <c r="L28" s="142"/>
      <c r="M28" s="17"/>
      <c r="N28" s="105" t="str">
        <f ca="1">IF(U24&gt;PmaxIO,CHOOSE(Variable!$B$3,Sprache!$A$26,Sprache!$B$26),IF(U26="",CHOOSE(Variable!$B$3,Sprache!$A$28,Sprache!$B$28),IF(U24&gt;=PAlarm,CHOOSE(Variable!$B$3,Sprache!$A$27,Sprache!$B$27) &amp; " " &amp; TEXT(PmaxIO-U24,"0,0") &amp; " W","")))</f>
        <v/>
      </c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Z28" s="41"/>
      <c r="AA28" s="41"/>
      <c r="AB28" s="41"/>
    </row>
    <row r="29" spans="2:107" ht="15" customHeight="1" x14ac:dyDescent="0.3">
      <c r="B29" s="106"/>
      <c r="C29" s="106"/>
      <c r="D29" s="106"/>
      <c r="E29" s="106"/>
      <c r="F29" s="106"/>
      <c r="J29" s="142"/>
      <c r="K29" s="142"/>
      <c r="L29" s="142"/>
      <c r="M29" s="17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</row>
    <row r="30" spans="2:107" ht="15" customHeight="1" x14ac:dyDescent="0.3">
      <c r="B30" s="106"/>
      <c r="C30" s="106"/>
      <c r="D30" s="106"/>
      <c r="E30" s="106"/>
      <c r="F30" s="106"/>
      <c r="G30" s="12"/>
      <c r="H30" s="12"/>
      <c r="I30" s="12"/>
      <c r="J30" s="142"/>
      <c r="K30" s="142"/>
      <c r="L30" s="142"/>
      <c r="M30" s="17"/>
      <c r="X30" s="36"/>
      <c r="Y30" s="12"/>
      <c r="Z30" s="144"/>
      <c r="AA30" s="144"/>
      <c r="AB30" s="144"/>
      <c r="AC30" s="144"/>
      <c r="AF30" s="43"/>
      <c r="AG30" s="43"/>
      <c r="AH30" s="43"/>
      <c r="AI30" s="43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</row>
    <row r="31" spans="2:107" ht="15" customHeight="1" x14ac:dyDescent="0.3">
      <c r="B31" s="106"/>
      <c r="C31" s="106"/>
      <c r="D31" s="106"/>
      <c r="E31" s="106"/>
      <c r="F31" s="106"/>
      <c r="J31" s="142"/>
      <c r="K31" s="142"/>
      <c r="L31" s="142"/>
      <c r="M31" s="17"/>
    </row>
    <row r="32" spans="2:107" ht="15" customHeight="1" x14ac:dyDescent="0.3">
      <c r="B32" s="106"/>
      <c r="C32" s="106"/>
      <c r="D32" s="106"/>
      <c r="E32" s="106"/>
      <c r="F32" s="106"/>
      <c r="G32" s="13"/>
      <c r="H32" s="13"/>
      <c r="I32" s="13"/>
      <c r="J32" s="142"/>
      <c r="K32" s="142"/>
      <c r="L32" s="142"/>
      <c r="M32" s="17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CB32" s="96" t="str">
        <f>B7</f>
        <v>Reviser:</v>
      </c>
      <c r="CC32" s="96"/>
      <c r="CD32" s="96"/>
      <c r="CE32" s="96"/>
      <c r="CF32" s="96" t="str">
        <f>E7</f>
        <v>Max Mustermann</v>
      </c>
      <c r="CG32" s="96"/>
      <c r="CH32" s="96"/>
      <c r="CI32" s="96"/>
      <c r="CJ32" s="96"/>
      <c r="CK32" s="96"/>
      <c r="CL32" s="96"/>
      <c r="CM32" s="96"/>
      <c r="CN32" s="96"/>
      <c r="CO32" s="96"/>
    </row>
    <row r="33" spans="2:105" ht="15" customHeight="1" x14ac:dyDescent="0.3">
      <c r="B33" s="106"/>
      <c r="C33" s="106"/>
      <c r="D33" s="106"/>
      <c r="E33" s="106"/>
      <c r="F33" s="106"/>
      <c r="G33" s="13"/>
      <c r="H33" s="13"/>
      <c r="I33" s="13"/>
      <c r="J33" s="142"/>
      <c r="K33" s="142"/>
      <c r="L33" s="142"/>
      <c r="M33" s="17"/>
      <c r="N33" s="41"/>
      <c r="O33" s="41"/>
      <c r="P33" s="41"/>
      <c r="CB33" s="96" t="str">
        <f>B8</f>
        <v>Project:</v>
      </c>
      <c r="CC33" s="96"/>
      <c r="CD33" s="96"/>
      <c r="CE33" s="96"/>
      <c r="CF33" s="96" t="str">
        <f>E8</f>
        <v>Configuration MT08-3G V1.5.0</v>
      </c>
      <c r="CG33" s="96"/>
      <c r="CH33" s="96"/>
      <c r="CI33" s="96"/>
      <c r="CJ33" s="96"/>
      <c r="CK33" s="96"/>
      <c r="CL33" s="96"/>
      <c r="CM33" s="96"/>
      <c r="CN33" s="96"/>
      <c r="CO33" s="96"/>
      <c r="CZ33" s="39"/>
      <c r="DA33" s="39"/>
    </row>
    <row r="34" spans="2:105" ht="15" customHeight="1" x14ac:dyDescent="0.3">
      <c r="B34" s="106"/>
      <c r="C34" s="106"/>
      <c r="D34" s="106"/>
      <c r="E34" s="106"/>
      <c r="F34" s="106"/>
      <c r="G34" s="13"/>
      <c r="H34" s="13"/>
      <c r="I34" s="13"/>
      <c r="J34" s="142"/>
      <c r="K34" s="142"/>
      <c r="L34" s="142"/>
      <c r="M34" s="17"/>
      <c r="N34" s="41"/>
      <c r="O34" s="41"/>
      <c r="P34" s="41"/>
      <c r="CB34" s="96" t="str">
        <f>B9</f>
        <v>Rack number:</v>
      </c>
      <c r="CC34" s="96"/>
      <c r="CD34" s="96"/>
      <c r="CE34" s="96"/>
      <c r="CF34" s="96" t="str">
        <f>E9</f>
        <v>-</v>
      </c>
      <c r="CG34" s="96"/>
      <c r="CH34" s="96"/>
      <c r="CI34" s="96"/>
      <c r="CJ34" s="96"/>
      <c r="CK34" s="96"/>
      <c r="CL34" s="96"/>
      <c r="CM34" s="96"/>
      <c r="CN34" s="96"/>
      <c r="CO34" s="96"/>
      <c r="CZ34" s="8"/>
      <c r="DA34" s="8"/>
    </row>
    <row r="35" spans="2:105" ht="15" customHeight="1" x14ac:dyDescent="0.3">
      <c r="B35" s="106"/>
      <c r="C35" s="106"/>
      <c r="D35" s="106"/>
      <c r="E35" s="106"/>
      <c r="F35" s="106"/>
      <c r="G35" s="13"/>
      <c r="H35" s="13"/>
      <c r="I35" s="13"/>
      <c r="J35" s="142"/>
      <c r="K35" s="142"/>
      <c r="L35" s="142"/>
      <c r="M35" s="17"/>
      <c r="N35" s="17"/>
      <c r="O35" s="17"/>
      <c r="P35" s="17"/>
      <c r="CB35" s="96" t="str">
        <f>B10</f>
        <v>Data:</v>
      </c>
      <c r="CC35" s="96"/>
      <c r="CD35" s="96"/>
      <c r="CE35" s="96"/>
      <c r="CF35" s="110">
        <f>E10</f>
        <v>45742</v>
      </c>
      <c r="CG35" s="110"/>
      <c r="CH35" s="110"/>
      <c r="CI35" s="110"/>
      <c r="CJ35" s="110"/>
      <c r="CK35" s="110"/>
      <c r="CL35" s="110"/>
      <c r="CM35" s="110"/>
      <c r="CN35" s="110"/>
      <c r="CO35" s="110"/>
    </row>
    <row r="36" spans="2:105" ht="15" customHeight="1" x14ac:dyDescent="0.3">
      <c r="B36" s="106"/>
      <c r="C36" s="106"/>
      <c r="D36" s="106"/>
      <c r="E36" s="106"/>
      <c r="F36" s="106"/>
      <c r="G36" s="13"/>
      <c r="H36" s="13"/>
      <c r="I36" s="13" t="s">
        <v>160</v>
      </c>
      <c r="J36" s="142"/>
      <c r="K36" s="142"/>
      <c r="L36" s="142"/>
      <c r="M36" s="17"/>
      <c r="N36" s="17"/>
      <c r="O36" s="17"/>
      <c r="P36" s="17"/>
      <c r="CZ36" s="40"/>
    </row>
    <row r="37" spans="2:105" ht="15" customHeight="1" x14ac:dyDescent="0.3">
      <c r="B37" s="106"/>
      <c r="C37" s="106"/>
      <c r="D37" s="106"/>
      <c r="E37" s="106"/>
      <c r="F37" s="106"/>
      <c r="G37" s="13"/>
      <c r="H37" s="13"/>
      <c r="I37" s="13"/>
      <c r="J37" s="142"/>
      <c r="K37" s="142"/>
      <c r="L37" s="142"/>
      <c r="M37" s="17"/>
      <c r="N37" s="17"/>
      <c r="O37" s="17"/>
      <c r="P37" s="17"/>
      <c r="CB37" s="143" t="str">
        <f ca="1">CELL("contents",INDIRECT("Gehaeuse70!b"&amp;(Variable!$B6+12)))</f>
        <v>Housing 460mm x 550mm x 260 mm</v>
      </c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</row>
    <row r="38" spans="2:105" ht="15" customHeight="1" x14ac:dyDescent="0.3">
      <c r="B38" s="106"/>
      <c r="C38" s="106"/>
      <c r="D38" s="106"/>
      <c r="E38" s="106"/>
      <c r="F38" s="106"/>
      <c r="G38" s="13"/>
      <c r="H38" s="13"/>
      <c r="I38" s="13"/>
      <c r="J38" s="142"/>
      <c r="K38" s="142"/>
      <c r="L38" s="142"/>
      <c r="M38" s="17"/>
      <c r="N38" s="17"/>
      <c r="O38" s="17"/>
      <c r="P38" s="17"/>
      <c r="CB38" s="109" t="str">
        <f>N21</f>
        <v>By installing the system in a cabinet in the hazardous area the gateway GDP-IS has to be used. This case required a segment coupler.</v>
      </c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</row>
    <row r="39" spans="2:105" ht="15" customHeight="1" x14ac:dyDescent="0.3">
      <c r="B39" s="106"/>
      <c r="C39" s="106"/>
      <c r="D39" s="106"/>
      <c r="E39" s="106"/>
      <c r="F39" s="106"/>
      <c r="G39" s="13"/>
      <c r="H39" s="13"/>
      <c r="I39" s="13"/>
      <c r="J39" s="142"/>
      <c r="K39" s="142"/>
      <c r="L39" s="142"/>
      <c r="M39" s="17"/>
      <c r="N39" s="17"/>
      <c r="O39" s="17"/>
      <c r="P39" s="17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</row>
    <row r="40" spans="2:105" ht="15" customHeight="1" x14ac:dyDescent="0.3">
      <c r="B40" s="106"/>
      <c r="C40" s="106"/>
      <c r="D40" s="106"/>
      <c r="E40" s="106"/>
      <c r="F40" s="106"/>
      <c r="G40" s="13"/>
      <c r="H40" s="13"/>
      <c r="I40" s="13"/>
      <c r="J40" s="142"/>
      <c r="K40" s="142"/>
      <c r="L40" s="142"/>
      <c r="M40" s="17"/>
      <c r="N40" s="17"/>
      <c r="O40" s="17"/>
      <c r="P40" s="17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</row>
    <row r="41" spans="2:105" ht="15" customHeight="1" x14ac:dyDescent="0.3">
      <c r="B41" s="106"/>
      <c r="C41" s="106"/>
      <c r="D41" s="106"/>
      <c r="E41" s="106"/>
      <c r="F41" s="106"/>
      <c r="G41" s="13"/>
      <c r="H41" s="13"/>
      <c r="I41" s="13"/>
      <c r="J41" s="142"/>
      <c r="K41" s="142"/>
      <c r="L41" s="142"/>
      <c r="M41" s="17"/>
      <c r="N41" s="17"/>
      <c r="O41" s="17"/>
      <c r="P41" s="17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</row>
    <row r="42" spans="2:105" ht="15" customHeight="1" x14ac:dyDescent="0.3">
      <c r="B42" s="106"/>
      <c r="C42" s="106"/>
      <c r="D42" s="106"/>
      <c r="E42" s="106"/>
      <c r="F42" s="106"/>
      <c r="G42" s="13"/>
      <c r="H42" s="13"/>
      <c r="I42" s="13"/>
      <c r="J42" s="142"/>
      <c r="K42" s="142"/>
      <c r="L42" s="142"/>
      <c r="M42" s="17"/>
      <c r="N42" s="17"/>
      <c r="O42" s="17"/>
      <c r="P42" s="17"/>
    </row>
    <row r="43" spans="2:105" ht="15" customHeight="1" x14ac:dyDescent="0.3">
      <c r="G43" s="13"/>
      <c r="H43" s="13"/>
      <c r="I43" s="13"/>
      <c r="J43" s="13"/>
      <c r="L43" s="14"/>
    </row>
    <row r="44" spans="2:105" ht="15" customHeight="1" x14ac:dyDescent="0.3">
      <c r="G44" s="13"/>
      <c r="H44" s="13"/>
      <c r="I44" s="13"/>
      <c r="J44" s="13"/>
      <c r="L44" s="14"/>
      <c r="CB44" s="96" t="str">
        <f>N24</f>
        <v>Total power consumption excom I/O modules:</v>
      </c>
      <c r="CC44" s="96"/>
      <c r="CD44" s="96"/>
      <c r="CE44" s="96"/>
      <c r="CF44" s="96"/>
      <c r="CG44" s="96"/>
      <c r="CH44" s="96"/>
      <c r="CI44" s="96"/>
      <c r="CJ44" s="96"/>
      <c r="CK44" s="96"/>
      <c r="CL44" s="96"/>
      <c r="CM44" s="97">
        <f ca="1">U24</f>
        <v>0</v>
      </c>
      <c r="CN44" s="97"/>
      <c r="CO44" s="97"/>
    </row>
    <row r="45" spans="2:105" ht="15" customHeight="1" x14ac:dyDescent="0.3">
      <c r="G45" s="13"/>
      <c r="H45" s="13"/>
      <c r="I45" s="13"/>
      <c r="J45" s="13"/>
      <c r="L45" s="14"/>
      <c r="CB45" s="96" t="str">
        <f>N25</f>
        <v>Total power consumption:</v>
      </c>
      <c r="CC45" s="96"/>
      <c r="CD45" s="96"/>
      <c r="CE45" s="96"/>
      <c r="CF45" s="96"/>
      <c r="CG45" s="96"/>
      <c r="CH45" s="96"/>
      <c r="CI45" s="96"/>
      <c r="CJ45" s="96"/>
      <c r="CK45" s="96"/>
      <c r="CL45" s="96"/>
      <c r="CM45" s="97">
        <f ca="1">U25</f>
        <v>0</v>
      </c>
      <c r="CN45" s="104"/>
      <c r="CO45" s="104"/>
    </row>
    <row r="46" spans="2:105" ht="15" customHeight="1" x14ac:dyDescent="0.3">
      <c r="G46" s="13"/>
      <c r="H46" s="13"/>
      <c r="I46" s="13"/>
      <c r="J46" s="13"/>
      <c r="L46" s="14"/>
      <c r="CB46" s="96" t="str">
        <f>N26</f>
        <v>Maximum ambient temperature:</v>
      </c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107" t="str">
        <f ca="1">U26</f>
        <v>65 °C</v>
      </c>
      <c r="CN46" s="107"/>
      <c r="CO46" s="107"/>
    </row>
    <row r="47" spans="2:105" ht="15" customHeight="1" x14ac:dyDescent="0.3">
      <c r="G47" s="13"/>
      <c r="H47" s="13"/>
      <c r="I47" s="13"/>
      <c r="J47" s="13"/>
      <c r="L47" s="14"/>
      <c r="CB47" s="95" t="str">
        <f ca="1">N28</f>
        <v/>
      </c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</row>
    <row r="48" spans="2:105" ht="15" customHeight="1" x14ac:dyDescent="0.3">
      <c r="G48" s="13"/>
      <c r="H48" s="13"/>
      <c r="I48" s="13"/>
      <c r="J48" s="13"/>
      <c r="L48" s="14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</row>
    <row r="49" spans="7:20" ht="15" customHeight="1" x14ac:dyDescent="0.3">
      <c r="G49" s="13"/>
      <c r="H49" s="13"/>
      <c r="I49" s="13"/>
      <c r="J49" s="13"/>
      <c r="L49" s="14"/>
      <c r="O49" s="104"/>
      <c r="P49" s="104"/>
      <c r="Q49" s="104"/>
      <c r="R49" s="104"/>
      <c r="S49" s="104"/>
      <c r="T49" s="104"/>
    </row>
    <row r="50" spans="7:20" ht="15" customHeight="1" x14ac:dyDescent="0.3">
      <c r="G50" s="13"/>
      <c r="H50" s="13"/>
      <c r="I50" s="13"/>
      <c r="J50" s="13"/>
      <c r="L50" s="14"/>
    </row>
    <row r="51" spans="7:20" ht="15" customHeight="1" x14ac:dyDescent="0.3">
      <c r="G51" s="13"/>
      <c r="H51" s="13"/>
      <c r="I51" s="13"/>
      <c r="J51" s="13"/>
      <c r="L51" s="14"/>
    </row>
    <row r="52" spans="7:20" ht="15" customHeight="1" x14ac:dyDescent="0.3">
      <c r="G52" s="13"/>
      <c r="H52" s="13"/>
      <c r="I52" s="13"/>
      <c r="J52" s="13"/>
      <c r="L52" s="14"/>
    </row>
    <row r="53" spans="7:20" ht="15" customHeight="1" x14ac:dyDescent="0.3">
      <c r="G53" s="13"/>
      <c r="H53" s="13"/>
      <c r="I53" s="13"/>
      <c r="J53" s="13"/>
      <c r="L53" s="14"/>
    </row>
    <row r="54" spans="7:20" ht="15" customHeight="1" x14ac:dyDescent="0.3">
      <c r="G54" s="13"/>
      <c r="H54" s="13"/>
      <c r="I54" s="13"/>
      <c r="J54" s="13"/>
      <c r="L54" s="14"/>
    </row>
    <row r="55" spans="7:20" ht="15" customHeight="1" x14ac:dyDescent="0.3">
      <c r="G55" s="13"/>
      <c r="H55" s="13"/>
      <c r="I55" s="13"/>
      <c r="J55" s="13"/>
      <c r="L55" s="14"/>
    </row>
    <row r="56" spans="7:20" ht="15" customHeight="1" x14ac:dyDescent="0.3">
      <c r="G56" s="13"/>
      <c r="H56" s="13"/>
      <c r="I56" s="13"/>
      <c r="J56" s="13"/>
      <c r="L56" s="14"/>
    </row>
    <row r="57" spans="7:20" ht="15" customHeight="1" x14ac:dyDescent="0.3">
      <c r="G57" s="13"/>
      <c r="H57" s="13"/>
      <c r="I57" s="13"/>
      <c r="J57" s="13"/>
      <c r="L57" s="14"/>
    </row>
    <row r="58" spans="7:20" ht="15" customHeight="1" x14ac:dyDescent="0.3">
      <c r="G58" s="13"/>
      <c r="H58" s="13"/>
      <c r="I58" s="13"/>
      <c r="J58" s="13"/>
      <c r="L58" s="14"/>
    </row>
    <row r="59" spans="7:20" ht="15" customHeight="1" x14ac:dyDescent="0.3">
      <c r="G59" s="13"/>
      <c r="H59" s="13"/>
      <c r="I59" s="13"/>
      <c r="J59" s="13"/>
      <c r="L59" s="14"/>
    </row>
  </sheetData>
  <sheetProtection sheet="1" objects="1" scenarios="1" selectLockedCells="1"/>
  <dataConsolidate/>
  <mergeCells count="125"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B19:F19"/>
    <mergeCell ref="J19:L19"/>
    <mergeCell ref="B20:F20"/>
    <mergeCell ref="J20:L20"/>
    <mergeCell ref="B21:F21"/>
    <mergeCell ref="J21:L21"/>
    <mergeCell ref="CZ15:CZ18"/>
    <mergeCell ref="DA15:DA18"/>
    <mergeCell ref="DB15:DB18"/>
    <mergeCell ref="CM15:CM18"/>
    <mergeCell ref="CB15:CB18"/>
    <mergeCell ref="CC15:CC18"/>
    <mergeCell ref="CD15:CD18"/>
    <mergeCell ref="CE15:CE18"/>
    <mergeCell ref="CF15:CF18"/>
    <mergeCell ref="CG15:CG18"/>
    <mergeCell ref="O19:T19"/>
    <mergeCell ref="W18:AJ20"/>
    <mergeCell ref="N21:U23"/>
    <mergeCell ref="B22:F22"/>
    <mergeCell ref="J22:L22"/>
    <mergeCell ref="B23:F23"/>
    <mergeCell ref="J23:L23"/>
    <mergeCell ref="X15:Y15"/>
    <mergeCell ref="N28:X29"/>
    <mergeCell ref="N24:T24"/>
    <mergeCell ref="U24:W24"/>
    <mergeCell ref="N25:T25"/>
    <mergeCell ref="U25:W25"/>
    <mergeCell ref="J27:L27"/>
    <mergeCell ref="B28:F28"/>
    <mergeCell ref="J28:L28"/>
    <mergeCell ref="B29:F29"/>
    <mergeCell ref="J29:L29"/>
    <mergeCell ref="B27:I27"/>
    <mergeCell ref="B37:F37"/>
    <mergeCell ref="J37:L37"/>
    <mergeCell ref="CB37:CO37"/>
    <mergeCell ref="B30:F30"/>
    <mergeCell ref="J30:L30"/>
    <mergeCell ref="B24:F24"/>
    <mergeCell ref="J24:L24"/>
    <mergeCell ref="B32:F32"/>
    <mergeCell ref="J32:L32"/>
    <mergeCell ref="CB32:CE32"/>
    <mergeCell ref="CF32:CO32"/>
    <mergeCell ref="B33:F33"/>
    <mergeCell ref="J33:L33"/>
    <mergeCell ref="CB33:CE33"/>
    <mergeCell ref="CF33:CO33"/>
    <mergeCell ref="Z30:AC30"/>
    <mergeCell ref="B31:F31"/>
    <mergeCell ref="J31:L31"/>
    <mergeCell ref="N26:T26"/>
    <mergeCell ref="U26:W26"/>
    <mergeCell ref="B25:F25"/>
    <mergeCell ref="J25:L25"/>
    <mergeCell ref="B26:F26"/>
    <mergeCell ref="J26:L26"/>
    <mergeCell ref="B34:F34"/>
    <mergeCell ref="J34:L34"/>
    <mergeCell ref="CB34:CE34"/>
    <mergeCell ref="CF34:CO34"/>
    <mergeCell ref="B35:F35"/>
    <mergeCell ref="J35:L35"/>
    <mergeCell ref="CB35:CE35"/>
    <mergeCell ref="CF35:CO35"/>
    <mergeCell ref="B36:F36"/>
    <mergeCell ref="J36:L36"/>
    <mergeCell ref="CB47:CN48"/>
    <mergeCell ref="B42:F42"/>
    <mergeCell ref="J42:L42"/>
    <mergeCell ref="O49:T49"/>
    <mergeCell ref="B39:F39"/>
    <mergeCell ref="J39:L39"/>
    <mergeCell ref="CB44:CL44"/>
    <mergeCell ref="CM44:CO44"/>
    <mergeCell ref="B40:F40"/>
    <mergeCell ref="J40:L40"/>
    <mergeCell ref="CB46:CL46"/>
    <mergeCell ref="CM46:CO46"/>
    <mergeCell ref="CB38:CO41"/>
    <mergeCell ref="CB45:CL45"/>
    <mergeCell ref="CM45:CO45"/>
    <mergeCell ref="B38:F38"/>
    <mergeCell ref="J38:L38"/>
    <mergeCell ref="B41:F41"/>
    <mergeCell ref="J41:L41"/>
  </mergeCells>
  <conditionalFormatting sqref="N24:N25">
    <cfRule type="colorScale" priority="19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20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count="1">
    <dataValidation type="decimal" allowBlank="1" showInputMessage="1" showErrorMessage="1" sqref="X15:Y15" xr:uid="{AC6516F6-81D2-40F7-8DF3-B868ACBD03AF}">
      <formula1>0</formula1>
      <formula2>1</formula2>
    </dataValidation>
  </dataValidations>
  <pageMargins left="0.7" right="0.7" top="0.75" bottom="0.75" header="0.3" footer="0.3"/>
  <pageSetup paperSize="9" orientation="portrait" r:id="rId1"/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6" r:id="rId5" name="Drop Down 4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9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6" name="Drop Down 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7" name="Drop Down 6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8" name="Drop Down 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9" name="Drop Down 8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0" name="Drop Down 9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1" name="Drop Down 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2" name="Drop Down 11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3" name="Drop Down 1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4" name="Drop Down 13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5" name="Drop Down 14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6" name="Drop Down 15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17" name="Option Button 21">
              <controlPr defaultSize="0" autoFill="0" autoLine="0" autoPict="0">
                <anchor moveWithCells="1">
                  <from>
                    <xdr:col>13</xdr:col>
                    <xdr:colOff>114300</xdr:colOff>
                    <xdr:row>14</xdr:row>
                    <xdr:rowOff>22860</xdr:rowOff>
                  </from>
                  <to>
                    <xdr:col>19</xdr:col>
                    <xdr:colOff>906780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18" name="Group Box 25">
              <controlPr defaultSize="0" autoFill="0" autoPict="0">
                <anchor moveWithCells="1">
                  <from>
                    <xdr:col>13</xdr:col>
                    <xdr:colOff>0</xdr:colOff>
                    <xdr:row>13</xdr:row>
                    <xdr:rowOff>99060</xdr:rowOff>
                  </from>
                  <to>
                    <xdr:col>20</xdr:col>
                    <xdr:colOff>220980</xdr:colOff>
                    <xdr:row>17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1" r:id="rId19" name="Option Button 29">
              <controlPr defaultSize="0" autoFill="0" autoLine="0" autoPict="0">
                <anchor moveWithCells="1">
                  <from>
                    <xdr:col>13</xdr:col>
                    <xdr:colOff>114300</xdr:colOff>
                    <xdr:row>15</xdr:row>
                    <xdr:rowOff>60960</xdr:rowOff>
                  </from>
                  <to>
                    <xdr:col>19</xdr:col>
                    <xdr:colOff>556260</xdr:colOff>
                    <xdr:row>16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3" r:id="rId20" name="Group Box 31">
              <controlPr defaultSize="0" autoFill="0" autoPict="0">
                <anchor moveWithCells="1" sizeWithCells="1">
                  <from>
                    <xdr:col>13</xdr:col>
                    <xdr:colOff>0</xdr:colOff>
                    <xdr:row>18</xdr:row>
                    <xdr:rowOff>60960</xdr:rowOff>
                  </from>
                  <to>
                    <xdr:col>21</xdr:col>
                    <xdr:colOff>22860</xdr:colOff>
                    <xdr:row>19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4" r:id="rId21" name="Option Button 32">
              <controlPr defaultSize="0" autoFill="0" autoLine="0" autoPict="0">
                <anchor moveWithCells="1" sizeWithCells="1">
                  <from>
                    <xdr:col>13</xdr:col>
                    <xdr:colOff>106680</xdr:colOff>
                    <xdr:row>18</xdr:row>
                    <xdr:rowOff>114300</xdr:rowOff>
                  </from>
                  <to>
                    <xdr:col>15</xdr:col>
                    <xdr:colOff>137160</xdr:colOff>
                    <xdr:row>19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5" r:id="rId22" name="Option Button 33">
              <controlPr defaultSize="0" autoFill="0" autoLine="0" autoPict="0">
                <anchor moveWithCells="1" sizeWithCells="1">
                  <from>
                    <xdr:col>15</xdr:col>
                    <xdr:colOff>213360</xdr:colOff>
                    <xdr:row>18</xdr:row>
                    <xdr:rowOff>137160</xdr:rowOff>
                  </from>
                  <to>
                    <xdr:col>18</xdr:col>
                    <xdr:colOff>30480</xdr:colOff>
                    <xdr:row>19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6" r:id="rId23" name="Group Box 34">
              <controlPr defaultSize="0" autoFill="0" autoPict="0">
                <anchor moveWithCells="1">
                  <from>
                    <xdr:col>22</xdr:col>
                    <xdr:colOff>0</xdr:colOff>
                    <xdr:row>13</xdr:row>
                    <xdr:rowOff>106680</xdr:rowOff>
                  </from>
                  <to>
                    <xdr:col>26</xdr:col>
                    <xdr:colOff>38100</xdr:colOff>
                    <xdr:row>15</xdr:row>
                    <xdr:rowOff>106680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F100A76D-F48B-4EFC-B740-0E9815213965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U24</xm:sqref>
        </x14:conditionalFormatting>
        <x14:conditionalFormatting xmlns:xm="http://schemas.microsoft.com/office/excel/2006/main">
          <x14:cfRule type="iconSet" priority="1" id="{37D5D33A-71DE-4C3E-A16A-3DF294A663B8}">
            <x14:iconSet custom="1">
              <x14:cfvo type="percent">
                <xm:f>0</xm:f>
              </x14:cfvo>
              <x14:cfvo type="num">
                <xm:f>Allgemeine_Konst.!$B$7</xm:f>
              </x14:cfvo>
              <x14:cfvo type="num">
                <xm:f>Allgemeine_Konst.!$B$6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CM44 CZ34:DA34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1"/>
  <sheetViews>
    <sheetView workbookViewId="0">
      <selection activeCell="C21" sqref="C21"/>
    </sheetView>
  </sheetViews>
  <sheetFormatPr baseColWidth="10" defaultRowHeight="14.4" x14ac:dyDescent="0.3"/>
  <cols>
    <col min="1" max="1" width="10.88671875" style="83"/>
    <col min="3" max="3" width="74" style="47" customWidth="1"/>
    <col min="4" max="4" width="42.33203125" style="47" customWidth="1"/>
    <col min="5" max="5" width="13.5546875" customWidth="1"/>
  </cols>
  <sheetData>
    <row r="1" spans="1:6" x14ac:dyDescent="0.3">
      <c r="A1" s="83" t="s">
        <v>165</v>
      </c>
      <c r="B1" t="s">
        <v>166</v>
      </c>
      <c r="C1" s="47" t="s">
        <v>167</v>
      </c>
      <c r="D1" s="47" t="s">
        <v>171</v>
      </c>
      <c r="E1" t="s">
        <v>172</v>
      </c>
      <c r="F1" t="s">
        <v>173</v>
      </c>
    </row>
    <row r="2" spans="1:6" x14ac:dyDescent="0.3">
      <c r="A2" s="84" t="s">
        <v>168</v>
      </c>
      <c r="B2" s="71">
        <v>43312</v>
      </c>
      <c r="C2" s="47" t="s">
        <v>169</v>
      </c>
    </row>
    <row r="3" spans="1:6" x14ac:dyDescent="0.3">
      <c r="A3" s="84" t="s">
        <v>198</v>
      </c>
      <c r="B3" s="71">
        <v>43424</v>
      </c>
      <c r="C3" s="47" t="s">
        <v>170</v>
      </c>
    </row>
    <row r="4" spans="1:6" x14ac:dyDescent="0.3">
      <c r="B4" s="78">
        <v>43424</v>
      </c>
      <c r="C4" s="79" t="s">
        <v>195</v>
      </c>
    </row>
    <row r="5" spans="1:6" x14ac:dyDescent="0.3">
      <c r="B5" s="78">
        <v>43424</v>
      </c>
      <c r="C5" s="79" t="s">
        <v>196</v>
      </c>
    </row>
    <row r="6" spans="1:6" x14ac:dyDescent="0.3">
      <c r="B6" s="71">
        <v>43418</v>
      </c>
      <c r="C6" s="47" t="s">
        <v>191</v>
      </c>
    </row>
    <row r="7" spans="1:6" x14ac:dyDescent="0.3">
      <c r="A7" s="83" t="s">
        <v>199</v>
      </c>
      <c r="B7" s="71">
        <v>43468</v>
      </c>
      <c r="C7" s="47" t="s">
        <v>200</v>
      </c>
      <c r="D7" s="47" t="s">
        <v>201</v>
      </c>
      <c r="E7" s="71">
        <v>43444</v>
      </c>
      <c r="F7" s="71">
        <v>43468</v>
      </c>
    </row>
    <row r="8" spans="1:6" x14ac:dyDescent="0.3">
      <c r="B8" s="71">
        <v>43469</v>
      </c>
      <c r="C8" s="47" t="s">
        <v>202</v>
      </c>
      <c r="E8" s="71">
        <v>43444</v>
      </c>
      <c r="F8" s="71">
        <v>43469</v>
      </c>
    </row>
    <row r="9" spans="1:6" ht="28.8" x14ac:dyDescent="0.3">
      <c r="C9" s="47" t="s">
        <v>204</v>
      </c>
      <c r="D9" s="47" t="s">
        <v>203</v>
      </c>
      <c r="E9" s="71">
        <v>43444</v>
      </c>
    </row>
    <row r="10" spans="1:6" ht="28.8" x14ac:dyDescent="0.3">
      <c r="D10" s="47" t="s">
        <v>205</v>
      </c>
      <c r="E10" s="71">
        <v>43469</v>
      </c>
    </row>
    <row r="11" spans="1:6" x14ac:dyDescent="0.3">
      <c r="B11" s="71">
        <v>43469</v>
      </c>
      <c r="C11" s="47" t="s">
        <v>207</v>
      </c>
      <c r="D11" s="47" t="s">
        <v>206</v>
      </c>
      <c r="E11" s="71">
        <v>43444</v>
      </c>
      <c r="F11" s="71">
        <v>43469</v>
      </c>
    </row>
    <row r="12" spans="1:6" ht="28.8" x14ac:dyDescent="0.3">
      <c r="B12" s="71">
        <v>43469</v>
      </c>
      <c r="C12" s="47" t="s">
        <v>208</v>
      </c>
      <c r="D12" s="47" t="s">
        <v>209</v>
      </c>
      <c r="E12" s="71">
        <v>43444</v>
      </c>
      <c r="F12" s="71">
        <v>43469</v>
      </c>
    </row>
    <row r="13" spans="1:6" ht="28.8" x14ac:dyDescent="0.3">
      <c r="B13" s="71">
        <v>43469</v>
      </c>
      <c r="C13" s="47" t="s">
        <v>210</v>
      </c>
      <c r="E13" s="71">
        <v>43469</v>
      </c>
      <c r="F13" s="71">
        <v>43469</v>
      </c>
    </row>
    <row r="14" spans="1:6" x14ac:dyDescent="0.3">
      <c r="B14" s="71">
        <v>43474</v>
      </c>
      <c r="C14" s="47" t="s">
        <v>218</v>
      </c>
      <c r="E14" s="71">
        <v>43474</v>
      </c>
      <c r="F14" s="71">
        <v>43474</v>
      </c>
    </row>
    <row r="15" spans="1:6" x14ac:dyDescent="0.3">
      <c r="A15" s="83" t="s">
        <v>221</v>
      </c>
      <c r="B15" s="71">
        <v>43474</v>
      </c>
      <c r="C15" s="47" t="s">
        <v>222</v>
      </c>
      <c r="E15" s="71"/>
    </row>
    <row r="16" spans="1:6" x14ac:dyDescent="0.3">
      <c r="A16" s="83" t="s">
        <v>223</v>
      </c>
      <c r="B16" s="71">
        <v>43991</v>
      </c>
      <c r="C16" s="47" t="s">
        <v>224</v>
      </c>
      <c r="E16" s="71"/>
    </row>
    <row r="17" spans="1:6" x14ac:dyDescent="0.3">
      <c r="A17" s="83" t="s">
        <v>226</v>
      </c>
      <c r="B17" s="71">
        <v>44012</v>
      </c>
      <c r="C17" s="47" t="s">
        <v>227</v>
      </c>
      <c r="E17" s="71"/>
    </row>
    <row r="18" spans="1:6" x14ac:dyDescent="0.3">
      <c r="A18" s="83" t="s">
        <v>228</v>
      </c>
      <c r="B18" s="71">
        <v>44152</v>
      </c>
      <c r="C18" s="47" t="s">
        <v>229</v>
      </c>
      <c r="E18" s="71">
        <v>44152</v>
      </c>
      <c r="F18" s="71">
        <v>44152</v>
      </c>
    </row>
    <row r="19" spans="1:6" x14ac:dyDescent="0.3">
      <c r="A19" s="83" t="s">
        <v>232</v>
      </c>
      <c r="B19" s="71">
        <v>44791</v>
      </c>
      <c r="C19" s="47" t="s">
        <v>233</v>
      </c>
      <c r="E19" s="71">
        <v>44791</v>
      </c>
      <c r="F19" s="71">
        <v>44791</v>
      </c>
    </row>
    <row r="20" spans="1:6" ht="28.8" x14ac:dyDescent="0.3">
      <c r="B20" s="71">
        <v>44791</v>
      </c>
      <c r="C20" s="47" t="s">
        <v>234</v>
      </c>
      <c r="E20" s="71">
        <v>44791</v>
      </c>
      <c r="F20" s="71">
        <v>44791</v>
      </c>
    </row>
    <row r="21" spans="1:6" x14ac:dyDescent="0.3">
      <c r="A21" s="83" t="s">
        <v>236</v>
      </c>
      <c r="B21" s="71">
        <v>45742</v>
      </c>
      <c r="C21" s="47" t="s">
        <v>235</v>
      </c>
      <c r="E21" s="71"/>
    </row>
  </sheetData>
  <phoneticPr fontId="14" type="noConversion"/>
  <pageMargins left="0.7" right="0.7" top="0.78740157499999996" bottom="0.78740157499999996" header="0.3" footer="0.3"/>
  <customProperties>
    <customPr name="_pios_id" r:id="rId1"/>
  </customPropertie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D4"/>
  <sheetViews>
    <sheetView workbookViewId="0">
      <selection activeCell="A4" sqref="A4"/>
    </sheetView>
  </sheetViews>
  <sheetFormatPr baseColWidth="10" defaultRowHeight="14.4" x14ac:dyDescent="0.3"/>
  <sheetData>
    <row r="1" spans="1:4" x14ac:dyDescent="0.3">
      <c r="A1" s="90" t="s">
        <v>3</v>
      </c>
      <c r="B1" s="90"/>
      <c r="C1" s="90"/>
      <c r="D1" s="90"/>
    </row>
    <row r="2" spans="1:4" ht="15.6" x14ac:dyDescent="0.35">
      <c r="A2" s="6"/>
      <c r="B2" s="7" t="s">
        <v>40</v>
      </c>
      <c r="C2" s="7" t="s">
        <v>41</v>
      </c>
      <c r="D2" s="7" t="s">
        <v>42</v>
      </c>
    </row>
    <row r="3" spans="1:4" x14ac:dyDescent="0.3">
      <c r="A3" s="3" t="s">
        <v>122</v>
      </c>
      <c r="B3" s="2">
        <v>0</v>
      </c>
      <c r="C3" s="2">
        <v>0</v>
      </c>
      <c r="D3" s="2">
        <v>0</v>
      </c>
    </row>
    <row r="4" spans="1:4" x14ac:dyDescent="0.3">
      <c r="A4" s="1" t="s">
        <v>238</v>
      </c>
      <c r="B4" s="8">
        <v>0</v>
      </c>
      <c r="C4" s="8">
        <v>0</v>
      </c>
      <c r="D4" s="8">
        <v>0</v>
      </c>
    </row>
  </sheetData>
  <customSheetViews>
    <customSheetView guid="{70DE9958-5321-4621-8A18-4C53DA1F2B38}" state="hidden">
      <selection activeCell="B5" sqref="B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11"/>
  <sheetViews>
    <sheetView workbookViewId="0">
      <selection activeCell="A7" sqref="A7"/>
    </sheetView>
  </sheetViews>
  <sheetFormatPr baseColWidth="10" defaultRowHeight="14.4" x14ac:dyDescent="0.3"/>
  <sheetData>
    <row r="1" spans="1:4" x14ac:dyDescent="0.3">
      <c r="A1" s="90" t="s">
        <v>1</v>
      </c>
      <c r="B1" s="90"/>
      <c r="C1" s="90"/>
      <c r="D1" s="90"/>
    </row>
    <row r="2" spans="1:4" ht="15.6" x14ac:dyDescent="0.35">
      <c r="A2" s="6"/>
      <c r="B2" s="7" t="s">
        <v>40</v>
      </c>
      <c r="C2" s="7" t="s">
        <v>41</v>
      </c>
      <c r="D2" s="7" t="s">
        <v>42</v>
      </c>
    </row>
    <row r="3" spans="1:4" x14ac:dyDescent="0.3">
      <c r="A3" s="3" t="s">
        <v>122</v>
      </c>
      <c r="B3" s="8">
        <v>0</v>
      </c>
      <c r="C3" s="8">
        <v>0</v>
      </c>
      <c r="D3" s="8">
        <v>0</v>
      </c>
    </row>
    <row r="4" spans="1:4" x14ac:dyDescent="0.3">
      <c r="A4" s="3" t="s">
        <v>135</v>
      </c>
      <c r="B4" s="8">
        <v>1</v>
      </c>
      <c r="C4" s="8">
        <v>1</v>
      </c>
      <c r="D4" s="8">
        <v>0</v>
      </c>
    </row>
    <row r="5" spans="1:4" x14ac:dyDescent="0.3">
      <c r="A5" s="1" t="s">
        <v>137</v>
      </c>
      <c r="B5" s="8">
        <v>1</v>
      </c>
      <c r="C5" s="8">
        <v>1</v>
      </c>
      <c r="D5" s="8">
        <v>0</v>
      </c>
    </row>
    <row r="6" spans="1:4" x14ac:dyDescent="0.3">
      <c r="A6" t="s">
        <v>225</v>
      </c>
      <c r="B6" s="8">
        <v>1.5</v>
      </c>
      <c r="C6" s="8">
        <v>1.5</v>
      </c>
      <c r="D6" s="8">
        <v>0</v>
      </c>
    </row>
    <row r="10" spans="1:4" x14ac:dyDescent="0.3">
      <c r="B10" s="1"/>
      <c r="C10" s="1"/>
      <c r="D10" s="1"/>
    </row>
    <row r="11" spans="1:4" x14ac:dyDescent="0.3">
      <c r="B11" s="1"/>
      <c r="C11" s="1"/>
      <c r="D11" s="1"/>
    </row>
  </sheetData>
  <customSheetViews>
    <customSheetView guid="{70DE9958-5321-4621-8A18-4C53DA1F2B38}" state="hidden">
      <selection activeCell="C5" sqref="C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tabColor rgb="FFFF0000"/>
  </sheetPr>
  <dimension ref="A1:H29"/>
  <sheetViews>
    <sheetView workbookViewId="0">
      <selection activeCell="C16" sqref="C16"/>
    </sheetView>
  </sheetViews>
  <sheetFormatPr baseColWidth="10" defaultRowHeight="14.4" x14ac:dyDescent="0.3"/>
  <cols>
    <col min="5" max="5" width="11.44140625" customWidth="1"/>
    <col min="6" max="7" width="13" customWidth="1"/>
  </cols>
  <sheetData>
    <row r="1" spans="1:7" x14ac:dyDescent="0.3">
      <c r="A1" s="90" t="s">
        <v>0</v>
      </c>
      <c r="B1" s="90"/>
      <c r="C1" s="90"/>
      <c r="D1" s="90"/>
      <c r="E1" s="90"/>
      <c r="F1" s="90"/>
    </row>
    <row r="2" spans="1:7" ht="18" customHeight="1" x14ac:dyDescent="0.35">
      <c r="A2" s="6"/>
      <c r="B2" s="7" t="s">
        <v>40</v>
      </c>
      <c r="C2" s="7" t="s">
        <v>41</v>
      </c>
      <c r="D2" s="7" t="s">
        <v>237</v>
      </c>
      <c r="E2" s="7" t="s">
        <v>153</v>
      </c>
      <c r="F2" s="7" t="s">
        <v>197</v>
      </c>
      <c r="G2" s="7" t="s">
        <v>231</v>
      </c>
    </row>
    <row r="3" spans="1:7" x14ac:dyDescent="0.3">
      <c r="A3" s="65" t="s">
        <v>122</v>
      </c>
      <c r="B3" s="66">
        <v>0</v>
      </c>
      <c r="C3" s="66">
        <v>0</v>
      </c>
      <c r="D3" s="66">
        <v>0</v>
      </c>
      <c r="E3" s="63">
        <v>1</v>
      </c>
      <c r="F3" s="73">
        <v>1</v>
      </c>
      <c r="G3" s="73">
        <v>1</v>
      </c>
    </row>
    <row r="4" spans="1:7" x14ac:dyDescent="0.3">
      <c r="A4" s="69" t="s">
        <v>124</v>
      </c>
      <c r="B4" s="68">
        <v>2</v>
      </c>
      <c r="C4" s="68">
        <v>2</v>
      </c>
      <c r="D4" s="68">
        <v>0</v>
      </c>
      <c r="E4" s="67">
        <v>2</v>
      </c>
      <c r="F4" s="74">
        <v>2</v>
      </c>
      <c r="G4" s="74">
        <v>2</v>
      </c>
    </row>
    <row r="5" spans="1:7" x14ac:dyDescent="0.3">
      <c r="A5" s="61" t="s">
        <v>123</v>
      </c>
      <c r="B5" s="2">
        <v>2.2000000000000002</v>
      </c>
      <c r="C5" s="2">
        <v>2.2000000000000002</v>
      </c>
      <c r="D5" s="2">
        <v>0</v>
      </c>
      <c r="E5" s="63">
        <v>3</v>
      </c>
      <c r="F5" s="73">
        <v>3</v>
      </c>
      <c r="G5" s="73">
        <v>3</v>
      </c>
    </row>
    <row r="6" spans="1:7" x14ac:dyDescent="0.3">
      <c r="A6" s="82" t="s">
        <v>125</v>
      </c>
      <c r="B6" s="62">
        <v>1.5</v>
      </c>
      <c r="C6" s="62">
        <v>1.5</v>
      </c>
      <c r="D6" s="62">
        <v>0</v>
      </c>
      <c r="E6" s="64">
        <v>4</v>
      </c>
      <c r="F6" s="70">
        <v>4</v>
      </c>
      <c r="G6" s="70">
        <v>4</v>
      </c>
    </row>
    <row r="7" spans="1:7" x14ac:dyDescent="0.3">
      <c r="A7" s="61" t="s">
        <v>193</v>
      </c>
      <c r="B7" s="2">
        <v>3</v>
      </c>
      <c r="C7">
        <v>1.5</v>
      </c>
      <c r="D7" s="2">
        <v>0</v>
      </c>
      <c r="E7" s="67"/>
      <c r="F7" s="73">
        <v>5</v>
      </c>
      <c r="G7" s="73">
        <v>5</v>
      </c>
    </row>
    <row r="8" spans="1:7" x14ac:dyDescent="0.3">
      <c r="A8" s="69" t="s">
        <v>126</v>
      </c>
      <c r="B8" s="68">
        <v>3</v>
      </c>
      <c r="C8" s="68">
        <v>3</v>
      </c>
      <c r="D8" s="68">
        <v>0</v>
      </c>
      <c r="E8" s="75">
        <v>5</v>
      </c>
      <c r="F8" s="76">
        <v>6</v>
      </c>
      <c r="G8" s="76">
        <v>6</v>
      </c>
    </row>
    <row r="9" spans="1:7" x14ac:dyDescent="0.3">
      <c r="A9" s="69" t="s">
        <v>127</v>
      </c>
      <c r="B9" s="68">
        <v>1.5</v>
      </c>
      <c r="C9" s="68">
        <v>1.5</v>
      </c>
      <c r="D9" s="68">
        <v>0</v>
      </c>
      <c r="E9" s="75">
        <v>6</v>
      </c>
      <c r="F9" s="77">
        <v>7</v>
      </c>
      <c r="G9" s="77">
        <v>7</v>
      </c>
    </row>
    <row r="10" spans="1:7" x14ac:dyDescent="0.3">
      <c r="A10" s="61" t="s">
        <v>128</v>
      </c>
      <c r="B10" s="2">
        <v>2.5</v>
      </c>
      <c r="C10" s="2">
        <v>2.5</v>
      </c>
      <c r="D10" s="2">
        <v>0</v>
      </c>
      <c r="E10" s="63">
        <v>7</v>
      </c>
      <c r="F10" s="70">
        <v>8</v>
      </c>
      <c r="G10" s="70">
        <v>8</v>
      </c>
    </row>
    <row r="11" spans="1:7" x14ac:dyDescent="0.3">
      <c r="A11" s="61" t="s">
        <v>194</v>
      </c>
      <c r="B11" s="2">
        <v>3</v>
      </c>
      <c r="C11">
        <v>1.5</v>
      </c>
      <c r="D11" s="2">
        <v>0</v>
      </c>
      <c r="E11" s="63"/>
      <c r="F11" s="73">
        <v>9</v>
      </c>
      <c r="G11" s="73">
        <v>9</v>
      </c>
    </row>
    <row r="12" spans="1:7" x14ac:dyDescent="0.3">
      <c r="A12" s="69" t="s">
        <v>129</v>
      </c>
      <c r="B12" s="68">
        <v>3</v>
      </c>
      <c r="C12" s="68">
        <v>3</v>
      </c>
      <c r="D12" s="68">
        <v>0</v>
      </c>
      <c r="E12" s="75">
        <v>8</v>
      </c>
      <c r="F12" s="76">
        <v>10</v>
      </c>
      <c r="G12" s="76">
        <v>10</v>
      </c>
    </row>
    <row r="13" spans="1:7" x14ac:dyDescent="0.3">
      <c r="A13" s="61" t="s">
        <v>130</v>
      </c>
      <c r="B13" s="2">
        <v>1</v>
      </c>
      <c r="C13" s="2">
        <v>1</v>
      </c>
      <c r="D13" s="2">
        <v>0</v>
      </c>
      <c r="E13" s="63">
        <v>9</v>
      </c>
      <c r="F13" s="73">
        <v>11</v>
      </c>
      <c r="G13" s="73">
        <v>11</v>
      </c>
    </row>
    <row r="14" spans="1:7" x14ac:dyDescent="0.3">
      <c r="A14" s="61" t="s">
        <v>154</v>
      </c>
      <c r="B14" s="2">
        <v>2</v>
      </c>
      <c r="C14" s="2">
        <v>2</v>
      </c>
      <c r="D14" s="2">
        <v>0</v>
      </c>
      <c r="E14" s="64">
        <v>10</v>
      </c>
      <c r="F14" s="70">
        <v>12</v>
      </c>
      <c r="G14" s="70">
        <v>12</v>
      </c>
    </row>
    <row r="15" spans="1:7" x14ac:dyDescent="0.3">
      <c r="A15" s="61" t="s">
        <v>131</v>
      </c>
      <c r="B15" s="2">
        <v>1</v>
      </c>
      <c r="C15" s="62">
        <v>1</v>
      </c>
      <c r="D15" s="2">
        <v>0</v>
      </c>
      <c r="E15" s="63">
        <v>11</v>
      </c>
      <c r="F15" s="73">
        <v>13</v>
      </c>
      <c r="G15" s="73">
        <v>13</v>
      </c>
    </row>
    <row r="16" spans="1:7" x14ac:dyDescent="0.3">
      <c r="A16" s="70" t="s">
        <v>132</v>
      </c>
      <c r="B16" s="62">
        <v>4.5</v>
      </c>
      <c r="C16" s="62">
        <v>0.9</v>
      </c>
      <c r="D16" s="62">
        <v>3.6</v>
      </c>
      <c r="E16" s="64">
        <v>12</v>
      </c>
      <c r="F16" s="70">
        <v>14</v>
      </c>
      <c r="G16" s="70">
        <v>14</v>
      </c>
    </row>
    <row r="17" spans="1:8" x14ac:dyDescent="0.3">
      <c r="A17" s="69" t="s">
        <v>133</v>
      </c>
      <c r="B17" s="68">
        <v>1</v>
      </c>
      <c r="C17" s="68">
        <v>1</v>
      </c>
      <c r="D17" s="68">
        <v>0</v>
      </c>
      <c r="E17" s="75">
        <v>13</v>
      </c>
      <c r="F17" s="77">
        <v>15</v>
      </c>
      <c r="G17" s="77">
        <v>15</v>
      </c>
    </row>
    <row r="18" spans="1:8" x14ac:dyDescent="0.3">
      <c r="A18" s="82" t="s">
        <v>230</v>
      </c>
      <c r="B18" s="62">
        <v>1</v>
      </c>
      <c r="C18" s="62">
        <v>0.5</v>
      </c>
      <c r="D18" s="62">
        <v>0</v>
      </c>
      <c r="E18" s="64"/>
      <c r="F18" s="85"/>
      <c r="G18" s="85">
        <v>17</v>
      </c>
      <c r="H18" s="86"/>
    </row>
    <row r="19" spans="1:8" x14ac:dyDescent="0.3">
      <c r="A19" s="61" t="s">
        <v>134</v>
      </c>
      <c r="B19" s="2">
        <v>1</v>
      </c>
      <c r="C19" s="2">
        <v>1</v>
      </c>
      <c r="D19" s="2">
        <v>0</v>
      </c>
      <c r="E19" s="64">
        <v>14</v>
      </c>
      <c r="F19" s="70">
        <v>16</v>
      </c>
      <c r="G19" s="70">
        <v>16</v>
      </c>
    </row>
    <row r="20" spans="1:8" x14ac:dyDescent="0.3">
      <c r="E20" s="64"/>
    </row>
    <row r="27" spans="1:8" x14ac:dyDescent="0.3">
      <c r="A27" s="91" t="s">
        <v>155</v>
      </c>
      <c r="B27" s="91"/>
      <c r="C27" s="91"/>
      <c r="D27" s="91"/>
      <c r="E27" s="91"/>
    </row>
    <row r="28" spans="1:8" x14ac:dyDescent="0.3">
      <c r="A28" s="91"/>
      <c r="B28" s="91"/>
      <c r="C28" s="91"/>
      <c r="D28" s="91"/>
      <c r="E28" s="91"/>
    </row>
    <row r="29" spans="1:8" x14ac:dyDescent="0.3">
      <c r="A29" s="91"/>
      <c r="B29" s="91"/>
      <c r="C29" s="91"/>
      <c r="D29" s="91"/>
      <c r="E29" s="91"/>
    </row>
  </sheetData>
  <customSheetViews>
    <customSheetView guid="{70DE9958-5321-4621-8A18-4C53DA1F2B38}" state="hidden">
      <selection activeCell="E23" sqref="E23"/>
      <pageMargins left="0.7" right="0.7" top="0.78740157499999996" bottom="0.78740157499999996" header="0.3" footer="0.3"/>
      <pageSetup paperSize="9" orientation="portrait" r:id="rId1"/>
    </customSheetView>
  </customSheetViews>
  <mergeCells count="2">
    <mergeCell ref="A27:E29"/>
    <mergeCell ref="A1:F1"/>
  </mergeCells>
  <pageMargins left="0.7" right="0.7" top="0.78740157499999996" bottom="0.78740157499999996" header="0.3" footer="0.3"/>
  <pageSetup paperSize="9" orientation="portrait" r:id="rId2"/>
  <customProperties>
    <customPr name="_pios_i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C13"/>
  <sheetViews>
    <sheetView workbookViewId="0">
      <selection activeCell="A9" sqref="A9"/>
    </sheetView>
  </sheetViews>
  <sheetFormatPr baseColWidth="10" defaultRowHeight="14.4" x14ac:dyDescent="0.3"/>
  <cols>
    <col min="1" max="1" width="28.44140625" customWidth="1"/>
    <col min="3" max="3" width="34.5546875" customWidth="1"/>
  </cols>
  <sheetData>
    <row r="1" spans="1:3" x14ac:dyDescent="0.3">
      <c r="A1" s="92" t="s">
        <v>108</v>
      </c>
      <c r="B1" s="92"/>
      <c r="C1" s="92"/>
    </row>
    <row r="2" spans="1:3" x14ac:dyDescent="0.3">
      <c r="A2" s="44" t="s">
        <v>108</v>
      </c>
      <c r="B2" s="44" t="s">
        <v>109</v>
      </c>
      <c r="C2" s="44" t="s">
        <v>110</v>
      </c>
    </row>
    <row r="3" spans="1:3" x14ac:dyDescent="0.3">
      <c r="A3" t="s">
        <v>31</v>
      </c>
      <c r="B3" s="38">
        <v>2</v>
      </c>
      <c r="C3" t="str">
        <f>"Ausgewählte Sprache ist:  " &amp; CHOOSE(B3,Sprache!A1,Sprache!A2)</f>
        <v>Ausgewählte Sprache ist:  English</v>
      </c>
    </row>
    <row r="4" spans="1:3" x14ac:dyDescent="0.3">
      <c r="A4" t="s">
        <v>114</v>
      </c>
      <c r="B4" s="42">
        <v>3</v>
      </c>
    </row>
    <row r="5" spans="1:3" x14ac:dyDescent="0.3">
      <c r="A5" t="s">
        <v>115</v>
      </c>
      <c r="B5" s="42">
        <v>3</v>
      </c>
    </row>
    <row r="6" spans="1:3" x14ac:dyDescent="0.3">
      <c r="A6" t="s">
        <v>116</v>
      </c>
      <c r="B6" s="42">
        <v>2</v>
      </c>
    </row>
    <row r="7" spans="1:3" x14ac:dyDescent="0.3">
      <c r="A7" t="s">
        <v>111</v>
      </c>
      <c r="B7" s="45">
        <v>100</v>
      </c>
    </row>
    <row r="8" spans="1:3" x14ac:dyDescent="0.3">
      <c r="A8" t="s">
        <v>112</v>
      </c>
      <c r="B8" s="45">
        <v>100</v>
      </c>
    </row>
    <row r="9" spans="1:3" x14ac:dyDescent="0.3">
      <c r="A9" t="s">
        <v>113</v>
      </c>
      <c r="B9" s="45">
        <v>100</v>
      </c>
    </row>
    <row r="10" spans="1:3" x14ac:dyDescent="0.3">
      <c r="A10" t="s">
        <v>136</v>
      </c>
    </row>
    <row r="11" spans="1:3" x14ac:dyDescent="0.3">
      <c r="A11" t="s">
        <v>174</v>
      </c>
      <c r="B11">
        <v>2</v>
      </c>
    </row>
    <row r="12" spans="1:3" x14ac:dyDescent="0.3">
      <c r="A12" t="s">
        <v>175</v>
      </c>
      <c r="B12">
        <v>2</v>
      </c>
    </row>
    <row r="13" spans="1:3" x14ac:dyDescent="0.3">
      <c r="A13" t="s">
        <v>176</v>
      </c>
      <c r="B13">
        <v>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F69"/>
  <sheetViews>
    <sheetView topLeftCell="A51" zoomScale="115" zoomScaleNormal="115" workbookViewId="0">
      <selection activeCell="A72" sqref="A72"/>
    </sheetView>
  </sheetViews>
  <sheetFormatPr baseColWidth="10" defaultRowHeight="14.4" x14ac:dyDescent="0.3"/>
  <cols>
    <col min="1" max="1" width="65" customWidth="1"/>
    <col min="2" max="2" width="57" customWidth="1"/>
  </cols>
  <sheetData>
    <row r="1" spans="1:6" x14ac:dyDescent="0.3">
      <c r="A1" t="s">
        <v>45</v>
      </c>
      <c r="B1" s="37" t="str">
        <f>CHOOSE(Variable!B3,Sprache!A10,Sprache!B10)</f>
        <v>Language</v>
      </c>
      <c r="D1" s="37"/>
      <c r="E1" s="37"/>
      <c r="F1" s="37"/>
    </row>
    <row r="2" spans="1:6" x14ac:dyDescent="0.3">
      <c r="A2" t="s">
        <v>46</v>
      </c>
    </row>
    <row r="10" spans="1:6" x14ac:dyDescent="0.3">
      <c r="A10" t="s">
        <v>31</v>
      </c>
      <c r="B10" t="s">
        <v>44</v>
      </c>
    </row>
    <row r="11" spans="1:6" x14ac:dyDescent="0.3">
      <c r="A11" t="s">
        <v>32</v>
      </c>
      <c r="B11" t="s">
        <v>47</v>
      </c>
    </row>
    <row r="12" spans="1:6" x14ac:dyDescent="0.3">
      <c r="A12" t="s">
        <v>33</v>
      </c>
      <c r="B12" t="s">
        <v>48</v>
      </c>
    </row>
    <row r="13" spans="1:6" x14ac:dyDescent="0.3">
      <c r="A13" t="s">
        <v>34</v>
      </c>
      <c r="B13" t="s">
        <v>49</v>
      </c>
    </row>
    <row r="14" spans="1:6" x14ac:dyDescent="0.3">
      <c r="A14" t="s">
        <v>35</v>
      </c>
      <c r="B14" t="s">
        <v>50</v>
      </c>
    </row>
    <row r="15" spans="1:6" x14ac:dyDescent="0.3">
      <c r="A15" t="s">
        <v>90</v>
      </c>
      <c r="B15" t="s">
        <v>90</v>
      </c>
    </row>
    <row r="16" spans="1:6" x14ac:dyDescent="0.3">
      <c r="A16" t="s">
        <v>97</v>
      </c>
      <c r="B16" t="s">
        <v>98</v>
      </c>
    </row>
    <row r="17" spans="1:2" x14ac:dyDescent="0.3">
      <c r="A17" t="s">
        <v>95</v>
      </c>
      <c r="B17" t="s">
        <v>96</v>
      </c>
    </row>
    <row r="18" spans="1:2" x14ac:dyDescent="0.3">
      <c r="A18" t="s">
        <v>99</v>
      </c>
      <c r="B18" t="s">
        <v>101</v>
      </c>
    </row>
    <row r="19" spans="1:2" x14ac:dyDescent="0.3">
      <c r="A19" t="s">
        <v>100</v>
      </c>
      <c r="B19" t="s">
        <v>102</v>
      </c>
    </row>
    <row r="20" spans="1:2" x14ac:dyDescent="0.3">
      <c r="A20" t="s">
        <v>161</v>
      </c>
      <c r="B20" t="s">
        <v>162</v>
      </c>
    </row>
    <row r="21" spans="1:2" x14ac:dyDescent="0.3">
      <c r="A21" t="s">
        <v>37</v>
      </c>
      <c r="B21" t="s">
        <v>93</v>
      </c>
    </row>
    <row r="22" spans="1:2" x14ac:dyDescent="0.3">
      <c r="A22" t="s">
        <v>38</v>
      </c>
      <c r="B22" t="s">
        <v>94</v>
      </c>
    </row>
    <row r="23" spans="1:2" x14ac:dyDescent="0.3">
      <c r="A23" t="s">
        <v>120</v>
      </c>
      <c r="B23" t="s">
        <v>121</v>
      </c>
    </row>
    <row r="24" spans="1:2" x14ac:dyDescent="0.3">
      <c r="A24" t="s">
        <v>164</v>
      </c>
      <c r="B24" t="s">
        <v>192</v>
      </c>
    </row>
    <row r="25" spans="1:2" x14ac:dyDescent="0.3">
      <c r="A25" t="s">
        <v>159</v>
      </c>
      <c r="B25" t="s">
        <v>158</v>
      </c>
    </row>
    <row r="26" spans="1:2" x14ac:dyDescent="0.3">
      <c r="A26" t="s">
        <v>216</v>
      </c>
      <c r="B26" t="s">
        <v>217</v>
      </c>
    </row>
    <row r="27" spans="1:2" x14ac:dyDescent="0.3">
      <c r="A27" t="s">
        <v>177</v>
      </c>
      <c r="B27" t="s">
        <v>215</v>
      </c>
    </row>
    <row r="28" spans="1:2" x14ac:dyDescent="0.3">
      <c r="A28" t="s">
        <v>107</v>
      </c>
      <c r="B28" t="s">
        <v>163</v>
      </c>
    </row>
    <row r="29" spans="1:2" x14ac:dyDescent="0.3">
      <c r="A29" t="s">
        <v>139</v>
      </c>
      <c r="B29" t="s">
        <v>138</v>
      </c>
    </row>
    <row r="30" spans="1:2" x14ac:dyDescent="0.3">
      <c r="A30" t="s">
        <v>140</v>
      </c>
      <c r="B30" t="s">
        <v>141</v>
      </c>
    </row>
    <row r="31" spans="1:2" x14ac:dyDescent="0.3">
      <c r="A31" t="s">
        <v>105</v>
      </c>
      <c r="B31" t="s">
        <v>106</v>
      </c>
    </row>
    <row r="32" spans="1:2" ht="43.2" x14ac:dyDescent="0.3">
      <c r="A32" s="47" t="s">
        <v>211</v>
      </c>
      <c r="B32" s="47" t="s">
        <v>212</v>
      </c>
    </row>
    <row r="33" spans="1:2" ht="43.2" x14ac:dyDescent="0.3">
      <c r="A33" s="47" t="s">
        <v>142</v>
      </c>
      <c r="B33" s="47" t="s">
        <v>143</v>
      </c>
    </row>
    <row r="34" spans="1:2" x14ac:dyDescent="0.3">
      <c r="A34" t="s">
        <v>28</v>
      </c>
      <c r="B34" t="s">
        <v>51</v>
      </c>
    </row>
    <row r="35" spans="1:2" x14ac:dyDescent="0.3">
      <c r="A35" t="s">
        <v>36</v>
      </c>
      <c r="B35" t="s">
        <v>52</v>
      </c>
    </row>
    <row r="36" spans="1:2" x14ac:dyDescent="0.3">
      <c r="A36" t="s">
        <v>53</v>
      </c>
      <c r="B36" t="s">
        <v>54</v>
      </c>
    </row>
    <row r="37" spans="1:2" x14ac:dyDescent="0.3">
      <c r="A37" t="s">
        <v>79</v>
      </c>
      <c r="B37" t="s">
        <v>81</v>
      </c>
    </row>
    <row r="38" spans="1:2" x14ac:dyDescent="0.3">
      <c r="A38" t="s">
        <v>80</v>
      </c>
      <c r="B38" t="s">
        <v>82</v>
      </c>
    </row>
    <row r="39" spans="1:2" x14ac:dyDescent="0.3">
      <c r="A39" t="s">
        <v>178</v>
      </c>
      <c r="B39" t="s">
        <v>179</v>
      </c>
    </row>
    <row r="40" spans="1:2" x14ac:dyDescent="0.3">
      <c r="A40" t="s">
        <v>83</v>
      </c>
      <c r="B40" t="s">
        <v>83</v>
      </c>
    </row>
    <row r="41" spans="1:2" x14ac:dyDescent="0.3">
      <c r="A41" t="s">
        <v>84</v>
      </c>
      <c r="B41" t="s">
        <v>84</v>
      </c>
    </row>
    <row r="42" spans="1:2" x14ac:dyDescent="0.3">
      <c r="A42" t="s">
        <v>136</v>
      </c>
      <c r="B42" t="s">
        <v>136</v>
      </c>
    </row>
    <row r="43" spans="1:2" x14ac:dyDescent="0.3">
      <c r="A43" t="s">
        <v>4</v>
      </c>
      <c r="B43" t="s">
        <v>56</v>
      </c>
    </row>
    <row r="44" spans="1:2" x14ac:dyDescent="0.3">
      <c r="A44" t="s">
        <v>5</v>
      </c>
      <c r="B44" t="s">
        <v>55</v>
      </c>
    </row>
    <row r="45" spans="1:2" x14ac:dyDescent="0.3">
      <c r="A45" t="s">
        <v>6</v>
      </c>
      <c r="B45" t="s">
        <v>57</v>
      </c>
    </row>
    <row r="46" spans="1:2" x14ac:dyDescent="0.3">
      <c r="A46" t="s">
        <v>7</v>
      </c>
      <c r="B46" t="s">
        <v>58</v>
      </c>
    </row>
    <row r="47" spans="1:2" x14ac:dyDescent="0.3">
      <c r="A47" t="s">
        <v>8</v>
      </c>
      <c r="B47" t="s">
        <v>59</v>
      </c>
    </row>
    <row r="48" spans="1:2" x14ac:dyDescent="0.3">
      <c r="A48" t="s">
        <v>9</v>
      </c>
      <c r="B48" t="s">
        <v>60</v>
      </c>
    </row>
    <row r="49" spans="1:2" x14ac:dyDescent="0.3">
      <c r="A49" t="s">
        <v>10</v>
      </c>
      <c r="B49" t="s">
        <v>61</v>
      </c>
    </row>
    <row r="50" spans="1:2" x14ac:dyDescent="0.3">
      <c r="A50" t="s">
        <v>11</v>
      </c>
      <c r="B50" t="s">
        <v>62</v>
      </c>
    </row>
    <row r="51" spans="1:2" x14ac:dyDescent="0.3">
      <c r="A51" t="s">
        <v>12</v>
      </c>
      <c r="B51" t="s">
        <v>63</v>
      </c>
    </row>
    <row r="52" spans="1:2" x14ac:dyDescent="0.3">
      <c r="A52" t="s">
        <v>13</v>
      </c>
      <c r="B52" t="s">
        <v>64</v>
      </c>
    </row>
    <row r="53" spans="1:2" x14ac:dyDescent="0.3">
      <c r="A53" t="s">
        <v>14</v>
      </c>
      <c r="B53" t="s">
        <v>65</v>
      </c>
    </row>
    <row r="54" spans="1:2" x14ac:dyDescent="0.3">
      <c r="A54" t="s">
        <v>15</v>
      </c>
      <c r="B54" t="s">
        <v>66</v>
      </c>
    </row>
    <row r="55" spans="1:2" x14ac:dyDescent="0.3">
      <c r="A55" t="s">
        <v>16</v>
      </c>
      <c r="B55" t="s">
        <v>67</v>
      </c>
    </row>
    <row r="56" spans="1:2" x14ac:dyDescent="0.3">
      <c r="A56" t="s">
        <v>17</v>
      </c>
      <c r="B56" t="s">
        <v>68</v>
      </c>
    </row>
    <row r="57" spans="1:2" x14ac:dyDescent="0.3">
      <c r="A57" t="s">
        <v>18</v>
      </c>
      <c r="B57" t="s">
        <v>69</v>
      </c>
    </row>
    <row r="58" spans="1:2" x14ac:dyDescent="0.3">
      <c r="A58" t="s">
        <v>19</v>
      </c>
      <c r="B58" t="s">
        <v>70</v>
      </c>
    </row>
    <row r="59" spans="1:2" x14ac:dyDescent="0.3">
      <c r="A59" t="s">
        <v>20</v>
      </c>
      <c r="B59" t="s">
        <v>71</v>
      </c>
    </row>
    <row r="60" spans="1:2" x14ac:dyDescent="0.3">
      <c r="A60" t="s">
        <v>21</v>
      </c>
      <c r="B60" t="s">
        <v>72</v>
      </c>
    </row>
    <row r="61" spans="1:2" x14ac:dyDescent="0.3">
      <c r="A61" t="s">
        <v>22</v>
      </c>
      <c r="B61" t="s">
        <v>73</v>
      </c>
    </row>
    <row r="62" spans="1:2" x14ac:dyDescent="0.3">
      <c r="A62" t="s">
        <v>23</v>
      </c>
      <c r="B62" t="s">
        <v>74</v>
      </c>
    </row>
    <row r="63" spans="1:2" x14ac:dyDescent="0.3">
      <c r="A63" t="s">
        <v>24</v>
      </c>
      <c r="B63" t="s">
        <v>75</v>
      </c>
    </row>
    <row r="64" spans="1:2" x14ac:dyDescent="0.3">
      <c r="A64" t="s">
        <v>25</v>
      </c>
      <c r="B64" t="s">
        <v>76</v>
      </c>
    </row>
    <row r="65" spans="1:2" x14ac:dyDescent="0.3">
      <c r="A65" t="s">
        <v>26</v>
      </c>
      <c r="B65" t="s">
        <v>77</v>
      </c>
    </row>
    <row r="66" spans="1:2" x14ac:dyDescent="0.3">
      <c r="A66" t="s">
        <v>27</v>
      </c>
      <c r="B66" t="s">
        <v>78</v>
      </c>
    </row>
    <row r="67" spans="1:2" x14ac:dyDescent="0.3">
      <c r="A67" t="s">
        <v>156</v>
      </c>
      <c r="B67" t="s">
        <v>157</v>
      </c>
    </row>
    <row r="68" spans="1:2" x14ac:dyDescent="0.3">
      <c r="A68" t="s">
        <v>180</v>
      </c>
      <c r="B68" t="s">
        <v>181</v>
      </c>
    </row>
    <row r="69" spans="1:2" ht="28.8" x14ac:dyDescent="0.3">
      <c r="A69" s="47" t="s">
        <v>219</v>
      </c>
      <c r="B69" s="47" t="s">
        <v>220</v>
      </c>
    </row>
  </sheetData>
  <pageMargins left="0.7" right="0.7" top="0.78740157499999996" bottom="0.78740157499999996" header="0.3" footer="0.3"/>
  <customProperties>
    <customPr name="_pios_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K16"/>
  <sheetViews>
    <sheetView workbookViewId="0">
      <selection activeCell="G33" sqref="G33"/>
    </sheetView>
  </sheetViews>
  <sheetFormatPr baseColWidth="10" defaultColWidth="11.44140625" defaultRowHeight="14.4" x14ac:dyDescent="0.3"/>
  <cols>
    <col min="1" max="1" width="3.33203125" customWidth="1"/>
    <col min="2" max="2" width="37.33203125" customWidth="1"/>
    <col min="12" max="12" width="11.44140625" customWidth="1"/>
  </cols>
  <sheetData>
    <row r="1" spans="1:11" x14ac:dyDescent="0.3">
      <c r="A1" s="53"/>
      <c r="B1" s="52" t="s">
        <v>89</v>
      </c>
      <c r="C1" s="52"/>
      <c r="D1" s="52"/>
      <c r="E1" s="93" t="s">
        <v>92</v>
      </c>
      <c r="F1" s="93"/>
      <c r="G1" s="93"/>
      <c r="H1" s="93"/>
      <c r="I1" s="52"/>
      <c r="J1" s="52"/>
      <c r="K1" s="52"/>
    </row>
    <row r="2" spans="1:11" ht="15.6" x14ac:dyDescent="0.35">
      <c r="B2" s="52" t="s">
        <v>91</v>
      </c>
      <c r="C2" s="54" t="s">
        <v>103</v>
      </c>
      <c r="D2" s="54" t="s">
        <v>104</v>
      </c>
      <c r="E2" s="55">
        <v>60</v>
      </c>
      <c r="F2" s="55">
        <v>55</v>
      </c>
      <c r="G2" s="55">
        <v>50</v>
      </c>
      <c r="H2" s="55">
        <v>45</v>
      </c>
      <c r="I2" s="55">
        <v>40</v>
      </c>
      <c r="J2" s="55">
        <v>35</v>
      </c>
      <c r="K2" s="55">
        <v>30</v>
      </c>
    </row>
    <row r="3" spans="1:11" x14ac:dyDescent="0.3">
      <c r="A3" s="94" t="s">
        <v>150</v>
      </c>
      <c r="B3" s="53" t="str">
        <f>CHOOSE(Variable!$B$3,Sprache!A16,Sprache!B16)</f>
        <v>Installation in Control room</v>
      </c>
      <c r="C3" s="56">
        <v>60</v>
      </c>
      <c r="D3" s="57">
        <f ca="1">SUM('MT24-3G'!$J$19:$L$43)</f>
        <v>0</v>
      </c>
      <c r="E3" s="58">
        <v>60</v>
      </c>
      <c r="F3" s="58">
        <v>60</v>
      </c>
      <c r="G3" s="58">
        <v>60</v>
      </c>
      <c r="H3" s="58">
        <v>60</v>
      </c>
      <c r="I3" s="58">
        <v>60</v>
      </c>
      <c r="J3" s="58"/>
      <c r="K3" s="58"/>
    </row>
    <row r="4" spans="1:11" x14ac:dyDescent="0.3">
      <c r="A4" s="94"/>
      <c r="B4" s="53" t="str">
        <f>CHOOSE(Variable!$B$3,Sprache!A17,Sprache!B17)</f>
        <v>Housing 800mm x 550mm x 260 mm</v>
      </c>
      <c r="C4" s="56">
        <f ca="1">IF(D4&lt;=E4,$E$2,IF(D4&lt;=F4,$F$2,IF(D4&lt;=G4,$G$2,IF(D4&lt;=H4,$H$2,IF(D4&lt;=I4,$I$2,"")))))</f>
        <v>60</v>
      </c>
      <c r="D4" s="57">
        <f ca="1">SUM('MT24-3G'!$J$19:$L$43)</f>
        <v>0</v>
      </c>
      <c r="E4" s="58"/>
      <c r="F4" s="58">
        <v>6</v>
      </c>
      <c r="G4" s="58">
        <v>28</v>
      </c>
      <c r="H4" s="58">
        <v>46</v>
      </c>
      <c r="I4" s="58">
        <v>58</v>
      </c>
      <c r="J4" s="58"/>
      <c r="K4" s="58"/>
    </row>
    <row r="5" spans="1:11" x14ac:dyDescent="0.3">
      <c r="A5" s="94"/>
      <c r="B5" s="53" t="str">
        <f>CHOOSE(Variable!$B$3,Sprache!A18,Sprache!B18)</f>
        <v>Housing 650mm x 550mm x 260 mm</v>
      </c>
      <c r="C5" s="56">
        <f t="shared" ref="C5:C6" ca="1" si="0">IF(D5&lt;=E5,$E$2,IF(D5&lt;=F5,$F$2,IF(D5&lt;=G5,$G$2,IF(D5&lt;=H5,$H$2,IF(D5&lt;=I5,$I$2,"")))))</f>
        <v>60</v>
      </c>
      <c r="D5" s="57">
        <f ca="1">SUM('MT24-3G'!$J$19:$L$43)</f>
        <v>0</v>
      </c>
      <c r="E5" s="58"/>
      <c r="F5" s="58">
        <v>6</v>
      </c>
      <c r="G5" s="58">
        <v>22</v>
      </c>
      <c r="H5" s="58">
        <v>38</v>
      </c>
      <c r="I5" s="58">
        <v>55</v>
      </c>
      <c r="J5" s="58"/>
      <c r="K5" s="58"/>
    </row>
    <row r="6" spans="1:11" x14ac:dyDescent="0.3">
      <c r="A6" s="94"/>
      <c r="B6" s="53" t="str">
        <f>CHOOSE(Variable!$B$3,Sprache!A19,Sprache!B19)</f>
        <v>Housing 460mm x 550mm x 260 mm</v>
      </c>
      <c r="C6" s="56">
        <f t="shared" ca="1" si="0"/>
        <v>60</v>
      </c>
      <c r="D6" s="57">
        <f ca="1">SUM('MT24-3G'!$J$19:$L$43)</f>
        <v>0</v>
      </c>
      <c r="E6" s="58"/>
      <c r="F6" s="58">
        <v>7</v>
      </c>
      <c r="G6" s="58">
        <v>19</v>
      </c>
      <c r="H6" s="58">
        <v>32</v>
      </c>
      <c r="I6" s="58">
        <v>36</v>
      </c>
      <c r="J6" s="58"/>
      <c r="K6" s="58"/>
    </row>
    <row r="8" spans="1:11" ht="15" customHeight="1" x14ac:dyDescent="0.3">
      <c r="A8" s="94" t="s">
        <v>151</v>
      </c>
      <c r="B8" s="53" t="str">
        <f>CHOOSE(Variable!$B$3,Sprache!A16,Sprache!B16)</f>
        <v>Installation in Control room</v>
      </c>
      <c r="C8" s="56">
        <v>60</v>
      </c>
      <c r="D8" s="57">
        <f ca="1">SUM('MT16-3G'!$J$19:$L$43)</f>
        <v>0</v>
      </c>
      <c r="E8" s="58">
        <v>60</v>
      </c>
      <c r="F8" s="58">
        <v>60</v>
      </c>
      <c r="G8" s="58">
        <v>60</v>
      </c>
      <c r="H8" s="58">
        <v>60</v>
      </c>
      <c r="I8" s="58">
        <v>60</v>
      </c>
      <c r="J8" s="58"/>
      <c r="K8" s="58"/>
    </row>
    <row r="9" spans="1:11" x14ac:dyDescent="0.3">
      <c r="A9" s="94"/>
      <c r="B9" s="53" t="str">
        <f>CHOOSE(Variable!$B$3,Sprache!A17,Sprache!B17)</f>
        <v>Housing 800mm x 550mm x 260 mm</v>
      </c>
      <c r="C9" s="56">
        <f t="shared" ref="C9:C11" ca="1" si="1">IF(D9&lt;=E9,$E$2,IF(D9&lt;=F9,$F$2,IF(D9&lt;=G9,$G$2,IF(D9&lt;=H9,$H$2,IF(D9&lt;=I9,$I$2,"")))))</f>
        <v>60</v>
      </c>
      <c r="D9" s="57">
        <f ca="1">SUM('MT16-3G'!$J$19:$L$43)</f>
        <v>0</v>
      </c>
      <c r="E9" s="58"/>
      <c r="F9" s="58">
        <v>6</v>
      </c>
      <c r="G9" s="58">
        <v>28</v>
      </c>
      <c r="H9" s="58">
        <v>46</v>
      </c>
      <c r="I9" s="58">
        <v>58</v>
      </c>
      <c r="J9" s="58"/>
      <c r="K9" s="58"/>
    </row>
    <row r="10" spans="1:11" x14ac:dyDescent="0.3">
      <c r="A10" s="94"/>
      <c r="B10" s="53" t="str">
        <f>CHOOSE(Variable!$B$3,Sprache!A18,Sprache!B18)</f>
        <v>Housing 650mm x 550mm x 260 mm</v>
      </c>
      <c r="C10" s="56">
        <f t="shared" ca="1" si="1"/>
        <v>60</v>
      </c>
      <c r="D10" s="57">
        <f ca="1">SUM('MT16-3G'!$J$19:$L$43)</f>
        <v>0</v>
      </c>
      <c r="E10" s="58"/>
      <c r="F10" s="58">
        <v>6</v>
      </c>
      <c r="G10" s="58">
        <v>22</v>
      </c>
      <c r="H10" s="58">
        <v>38</v>
      </c>
      <c r="I10" s="58">
        <v>55</v>
      </c>
      <c r="J10" s="58"/>
      <c r="K10" s="58"/>
    </row>
    <row r="11" spans="1:11" x14ac:dyDescent="0.3">
      <c r="A11" s="94"/>
      <c r="B11" s="53" t="str">
        <f>CHOOSE(Variable!$B$3,Sprache!A19,Sprache!B19)</f>
        <v>Housing 460mm x 550mm x 260 mm</v>
      </c>
      <c r="C11" s="56">
        <f t="shared" ca="1" si="1"/>
        <v>60</v>
      </c>
      <c r="D11" s="57">
        <f ca="1">SUM('MT16-3G'!$J$19:$L$43)</f>
        <v>0</v>
      </c>
      <c r="E11" s="58"/>
      <c r="F11" s="58">
        <v>7</v>
      </c>
      <c r="G11" s="58">
        <v>19</v>
      </c>
      <c r="H11" s="58">
        <v>32</v>
      </c>
      <c r="I11" s="58">
        <v>36</v>
      </c>
      <c r="J11" s="58"/>
      <c r="K11" s="58"/>
    </row>
    <row r="12" spans="1:11" x14ac:dyDescent="0.3">
      <c r="A12" s="59"/>
      <c r="C12" s="50"/>
      <c r="D12" s="51"/>
      <c r="E12" s="72"/>
      <c r="F12" s="72"/>
      <c r="G12" s="72"/>
      <c r="H12" s="60"/>
      <c r="I12" s="60"/>
      <c r="J12" s="60"/>
      <c r="K12" s="60"/>
    </row>
    <row r="13" spans="1:11" ht="15" customHeight="1" x14ac:dyDescent="0.3">
      <c r="A13" s="94" t="s">
        <v>152</v>
      </c>
      <c r="B13" s="53" t="str">
        <f>CHOOSE(Variable!$B$3,Sprache!A16,Sprache!B16)</f>
        <v>Installation in Control room</v>
      </c>
      <c r="C13" s="56">
        <v>60</v>
      </c>
      <c r="D13" s="57">
        <f ca="1">SUM('MT08-3G'!$J$19:$L$43)</f>
        <v>0</v>
      </c>
      <c r="E13" s="58">
        <v>60</v>
      </c>
      <c r="F13" s="58">
        <v>60</v>
      </c>
      <c r="G13" s="58">
        <v>60</v>
      </c>
      <c r="H13" s="58">
        <v>60</v>
      </c>
      <c r="I13" s="58">
        <v>60</v>
      </c>
      <c r="J13" s="58"/>
      <c r="K13" s="58"/>
    </row>
    <row r="14" spans="1:11" x14ac:dyDescent="0.3">
      <c r="A14" s="94"/>
      <c r="B14" s="53" t="str">
        <f>CHOOSE(Variable!$B$3,Sprache!A19,Sprache!B19)</f>
        <v>Housing 460mm x 550mm x 260 mm</v>
      </c>
      <c r="C14" s="56">
        <f ca="1">IF(D14&lt;=E14,$E$2,IF(D14&lt;=F14,$F$2,IF(D14&lt;=G14,$G$2,IF(D14&lt;=H14,$H$2,IF(D14&lt;=I14,$I$2,"")))))</f>
        <v>60</v>
      </c>
      <c r="D14" s="57">
        <f ca="1">SUM('MT08-3G'!$J$19:$L$43)</f>
        <v>0</v>
      </c>
      <c r="E14" s="58"/>
      <c r="F14" s="58">
        <v>7</v>
      </c>
      <c r="G14" s="58">
        <v>19</v>
      </c>
      <c r="H14" s="58">
        <v>32</v>
      </c>
      <c r="I14" s="58">
        <v>36</v>
      </c>
      <c r="J14" s="58"/>
      <c r="K14" s="58"/>
    </row>
    <row r="15" spans="1:11" x14ac:dyDescent="0.3">
      <c r="A15" s="59"/>
      <c r="C15" s="50"/>
      <c r="D15" s="51"/>
      <c r="E15" s="60"/>
      <c r="F15" s="60"/>
      <c r="G15" s="60"/>
      <c r="H15" s="60"/>
      <c r="I15" s="60"/>
      <c r="J15" s="60"/>
      <c r="K15" s="60"/>
    </row>
    <row r="16" spans="1:11" x14ac:dyDescent="0.3">
      <c r="C16" s="50"/>
      <c r="D16" s="51"/>
      <c r="E16" s="50"/>
      <c r="F16" s="50"/>
      <c r="G16" s="50"/>
      <c r="H16" s="50"/>
      <c r="I16" s="50"/>
    </row>
  </sheetData>
  <mergeCells count="4">
    <mergeCell ref="E1:H1"/>
    <mergeCell ref="A3:A6"/>
    <mergeCell ref="A8:A11"/>
    <mergeCell ref="A13:A14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L16"/>
  <sheetViews>
    <sheetView workbookViewId="0">
      <selection activeCell="K8" sqref="K8"/>
    </sheetView>
  </sheetViews>
  <sheetFormatPr baseColWidth="10" defaultColWidth="11.44140625" defaultRowHeight="14.4" x14ac:dyDescent="0.3"/>
  <cols>
    <col min="1" max="1" width="3.33203125" customWidth="1"/>
    <col min="2" max="2" width="37.33203125" customWidth="1"/>
    <col min="12" max="12" width="11.44140625" customWidth="1"/>
  </cols>
  <sheetData>
    <row r="1" spans="1:12" x14ac:dyDescent="0.3">
      <c r="A1" s="53"/>
      <c r="B1" s="52" t="s">
        <v>89</v>
      </c>
      <c r="C1" s="52"/>
      <c r="D1" s="52"/>
      <c r="E1" s="93" t="s">
        <v>92</v>
      </c>
      <c r="F1" s="93"/>
      <c r="G1" s="93"/>
      <c r="H1" s="93"/>
      <c r="I1" s="52"/>
      <c r="J1" s="52"/>
      <c r="K1" s="52"/>
      <c r="L1" s="52"/>
    </row>
    <row r="2" spans="1:12" ht="15.6" x14ac:dyDescent="0.35">
      <c r="B2" s="52" t="s">
        <v>91</v>
      </c>
      <c r="C2" s="54" t="s">
        <v>103</v>
      </c>
      <c r="D2" s="54" t="s">
        <v>104</v>
      </c>
      <c r="E2" s="55" t="s">
        <v>182</v>
      </c>
      <c r="F2" s="55" t="s">
        <v>183</v>
      </c>
      <c r="G2" s="55" t="s">
        <v>184</v>
      </c>
      <c r="H2" s="55" t="s">
        <v>185</v>
      </c>
      <c r="I2" s="55" t="s">
        <v>186</v>
      </c>
      <c r="J2" s="55" t="s">
        <v>187</v>
      </c>
      <c r="K2" s="55" t="s">
        <v>188</v>
      </c>
      <c r="L2" s="55" t="s">
        <v>189</v>
      </c>
    </row>
    <row r="3" spans="1:12" x14ac:dyDescent="0.3">
      <c r="A3" s="94" t="s">
        <v>150</v>
      </c>
      <c r="B3" s="53" t="str">
        <f>CHOOSE(Variable!$B$3,Sprache!A16,Sprache!B16)</f>
        <v>Installation in Control room</v>
      </c>
      <c r="C3" s="56">
        <v>70</v>
      </c>
      <c r="D3" s="57">
        <f ca="1">SUM('MT24-3G'!$J$19:$L$43)</f>
        <v>0</v>
      </c>
      <c r="E3" s="58">
        <v>70</v>
      </c>
      <c r="F3" s="58">
        <v>70</v>
      </c>
      <c r="G3" s="58">
        <v>70</v>
      </c>
      <c r="H3" s="58">
        <v>70</v>
      </c>
      <c r="I3" s="58">
        <v>70</v>
      </c>
      <c r="J3" s="58">
        <v>70</v>
      </c>
      <c r="K3" s="58"/>
      <c r="L3" s="58"/>
    </row>
    <row r="4" spans="1:12" x14ac:dyDescent="0.3">
      <c r="A4" s="94"/>
      <c r="B4" s="53" t="str">
        <f>CHOOSE(Variable!$B$3,Sprache!A17,Sprache!B17)</f>
        <v>Housing 800mm x 550mm x 260 mm</v>
      </c>
      <c r="C4" s="56" t="str">
        <f ca="1">IF(D4&lt;=E4,$E$2,IF(D4&lt;=F4,$F$2,IF(D4&lt;=G4,$G$2,IF(D4&lt;=H4,$H$2,IF(D4&lt;=I4,$I$2,IF(D4&lt;=J4,$J$2,""))))))</f>
        <v>65 °C</v>
      </c>
      <c r="D4" s="57">
        <f ca="1">SUM('MT24-3G'!$J$19:$L$43)</f>
        <v>0</v>
      </c>
      <c r="E4" s="58">
        <v>6</v>
      </c>
      <c r="F4" s="58">
        <v>28</v>
      </c>
      <c r="G4" s="58">
        <v>46</v>
      </c>
      <c r="H4" s="58">
        <v>58</v>
      </c>
      <c r="I4" s="58">
        <v>58</v>
      </c>
      <c r="J4" s="58">
        <v>58</v>
      </c>
      <c r="K4" s="58"/>
      <c r="L4" s="58"/>
    </row>
    <row r="5" spans="1:12" x14ac:dyDescent="0.3">
      <c r="A5" s="94"/>
      <c r="B5" s="53" t="str">
        <f>CHOOSE(Variable!$B$3,Sprache!A18,Sprache!B18)</f>
        <v>Housing 650mm x 550mm x 260 mm</v>
      </c>
      <c r="C5" s="56" t="str">
        <f t="shared" ref="C5:C6" ca="1" si="0">IF(D5&lt;=E5,$E$2,IF(D5&lt;=F5,$F$2,IF(D5&lt;=G5,$G$2,IF(D5&lt;=H5,$H$2,IF(D5&lt;=I5,$I$2,IF(D5&lt;=J5,$J$2,""))))))</f>
        <v>65 °C</v>
      </c>
      <c r="D5" s="57">
        <f ca="1">SUM('MT24-3G'!$J$19:$L$43)</f>
        <v>0</v>
      </c>
      <c r="E5" s="58">
        <v>6</v>
      </c>
      <c r="F5" s="58">
        <v>22</v>
      </c>
      <c r="G5" s="58">
        <v>39</v>
      </c>
      <c r="H5" s="58">
        <v>55</v>
      </c>
      <c r="I5" s="58">
        <v>58</v>
      </c>
      <c r="J5" s="58">
        <v>58</v>
      </c>
      <c r="K5" s="58"/>
      <c r="L5" s="58"/>
    </row>
    <row r="6" spans="1:12" x14ac:dyDescent="0.3">
      <c r="A6" s="94"/>
      <c r="B6" s="53" t="str">
        <f>CHOOSE(Variable!$B$3,Sprache!A19,Sprache!B19)</f>
        <v>Housing 460mm x 550mm x 260 mm</v>
      </c>
      <c r="C6" s="56" t="str">
        <f t="shared" ca="1" si="0"/>
        <v>65 °C</v>
      </c>
      <c r="D6" s="57">
        <f ca="1">SUM('MT24-3G'!$J$19:$L$43)</f>
        <v>0</v>
      </c>
      <c r="E6" s="58">
        <v>7</v>
      </c>
      <c r="F6" s="58">
        <v>19</v>
      </c>
      <c r="G6" s="58">
        <v>32</v>
      </c>
      <c r="H6" s="58">
        <v>36</v>
      </c>
      <c r="I6" s="58">
        <v>36</v>
      </c>
      <c r="J6" s="58">
        <v>36</v>
      </c>
      <c r="K6" s="58"/>
      <c r="L6" s="58"/>
    </row>
    <row r="8" spans="1:12" ht="15" customHeight="1" x14ac:dyDescent="0.3">
      <c r="A8" s="94" t="s">
        <v>151</v>
      </c>
      <c r="B8" s="53" t="str">
        <f>CHOOSE(Variable!$B$3,Sprache!A16,Sprache!B16)</f>
        <v>Installation in Control room</v>
      </c>
      <c r="C8" s="56">
        <v>70</v>
      </c>
      <c r="D8" s="57">
        <f ca="1">SUM('MT16-3G'!$J$19:$L$43)</f>
        <v>0</v>
      </c>
      <c r="E8" s="58">
        <v>70</v>
      </c>
      <c r="F8" s="58">
        <v>70</v>
      </c>
      <c r="G8" s="58">
        <v>70</v>
      </c>
      <c r="H8" s="58">
        <v>70</v>
      </c>
      <c r="I8" s="58">
        <v>70</v>
      </c>
      <c r="J8" s="58">
        <v>70</v>
      </c>
      <c r="K8" s="58"/>
      <c r="L8" s="58"/>
    </row>
    <row r="9" spans="1:12" ht="15" customHeight="1" x14ac:dyDescent="0.3">
      <c r="A9" s="94"/>
      <c r="B9" s="53" t="str">
        <f>CHOOSE(Variable!$B$3,Sprache!A17,Sprache!B17)</f>
        <v>Housing 800mm x 550mm x 260 mm</v>
      </c>
      <c r="C9" s="56" t="str">
        <f t="shared" ref="C9:C11" ca="1" si="1">IF(D9&lt;=E9,$E$2,IF(D9&lt;=F9,$F$2,IF(D9&lt;=G9,$G$2,IF(D9&lt;=H9,$H$2,IF(D9&lt;=I9,$I$2,IF(D9&lt;=J9,$J$2,""))))))</f>
        <v>65 °C</v>
      </c>
      <c r="D9" s="57">
        <f ca="1">SUM('MT16-3G'!$J$19:$L$43)</f>
        <v>0</v>
      </c>
      <c r="E9" s="58">
        <v>6</v>
      </c>
      <c r="F9" s="58">
        <v>28</v>
      </c>
      <c r="G9" s="58">
        <v>46</v>
      </c>
      <c r="H9" s="58">
        <v>58</v>
      </c>
      <c r="I9" s="58">
        <v>58</v>
      </c>
      <c r="J9" s="58">
        <v>58</v>
      </c>
      <c r="K9" s="58"/>
      <c r="L9" s="58"/>
    </row>
    <row r="10" spans="1:12" x14ac:dyDescent="0.3">
      <c r="A10" s="94"/>
      <c r="B10" s="53" t="str">
        <f>CHOOSE(Variable!$B$3,Sprache!A18,Sprache!B18)</f>
        <v>Housing 650mm x 550mm x 260 mm</v>
      </c>
      <c r="C10" s="56" t="str">
        <f t="shared" ca="1" si="1"/>
        <v>65 °C</v>
      </c>
      <c r="D10" s="57">
        <f ca="1">SUM('MT16-3G'!$J$19:$L$43)</f>
        <v>0</v>
      </c>
      <c r="E10" s="58">
        <v>6</v>
      </c>
      <c r="F10" s="58">
        <v>22</v>
      </c>
      <c r="G10" s="58">
        <v>39</v>
      </c>
      <c r="H10" s="58">
        <v>55</v>
      </c>
      <c r="I10" s="58">
        <v>58</v>
      </c>
      <c r="J10" s="58">
        <v>58</v>
      </c>
      <c r="K10" s="58"/>
      <c r="L10" s="58"/>
    </row>
    <row r="11" spans="1:12" x14ac:dyDescent="0.3">
      <c r="A11" s="94"/>
      <c r="B11" s="53" t="str">
        <f>CHOOSE(Variable!$B$3,Sprache!A19,Sprache!B19)</f>
        <v>Housing 460mm x 550mm x 260 mm</v>
      </c>
      <c r="C11" s="56" t="str">
        <f t="shared" ca="1" si="1"/>
        <v>65 °C</v>
      </c>
      <c r="D11" s="57">
        <f ca="1">SUM('MT16-3G'!$J$19:$L$43)</f>
        <v>0</v>
      </c>
      <c r="E11" s="58">
        <v>7</v>
      </c>
      <c r="F11" s="58">
        <v>19</v>
      </c>
      <c r="G11" s="58">
        <v>32</v>
      </c>
      <c r="H11" s="58">
        <v>36</v>
      </c>
      <c r="I11" s="58">
        <v>36</v>
      </c>
      <c r="J11" s="58">
        <v>36</v>
      </c>
      <c r="K11" s="58"/>
      <c r="L11" s="58"/>
    </row>
    <row r="12" spans="1:12" x14ac:dyDescent="0.3">
      <c r="A12" s="59"/>
      <c r="C12" s="50"/>
      <c r="D12" s="51"/>
      <c r="E12" s="60"/>
      <c r="F12" s="60"/>
      <c r="G12" s="60"/>
      <c r="H12" s="60"/>
      <c r="I12" s="60"/>
      <c r="J12" s="60"/>
      <c r="K12" s="60"/>
      <c r="L12" s="60"/>
    </row>
    <row r="13" spans="1:12" ht="15" customHeight="1" x14ac:dyDescent="0.3">
      <c r="A13" s="94" t="s">
        <v>152</v>
      </c>
      <c r="B13" s="53" t="str">
        <f>CHOOSE(Variable!$B$3,Sprache!A16,Sprache!B16)</f>
        <v>Installation in Control room</v>
      </c>
      <c r="C13" s="56">
        <v>70</v>
      </c>
      <c r="D13" s="57">
        <f ca="1">SUM('MT08-3G'!$J$19:$L$43)</f>
        <v>0</v>
      </c>
      <c r="E13" s="58" t="s">
        <v>190</v>
      </c>
      <c r="F13" s="58" t="s">
        <v>190</v>
      </c>
      <c r="G13" s="58" t="s">
        <v>190</v>
      </c>
      <c r="H13" s="58" t="s">
        <v>190</v>
      </c>
      <c r="I13" s="58" t="s">
        <v>190</v>
      </c>
      <c r="J13" s="58" t="s">
        <v>190</v>
      </c>
      <c r="K13" s="58"/>
      <c r="L13" s="58"/>
    </row>
    <row r="14" spans="1:12" x14ac:dyDescent="0.3">
      <c r="A14" s="94"/>
      <c r="B14" s="53" t="str">
        <f>CHOOSE(Variable!$B$3,Sprache!A19,Sprache!B19)</f>
        <v>Housing 460mm x 550mm x 260 mm</v>
      </c>
      <c r="C14" s="56" t="str">
        <f ca="1">IF(D14&lt;=E14,$E$2,IF(D14&lt;=F14,$F$2,IF(D14&lt;=G14,$G$2,IF(D14&lt;=H14,$H$2,IF(D14&lt;=I14,$I$2,IF(D14&lt;=J14,$J$2,""))))))</f>
        <v>65 °C</v>
      </c>
      <c r="D14" s="57">
        <f ca="1">SUM('MT08-3G'!$J$19:$L$43)</f>
        <v>0</v>
      </c>
      <c r="E14" s="58">
        <v>7</v>
      </c>
      <c r="F14" s="58">
        <v>19</v>
      </c>
      <c r="G14" s="58">
        <v>32</v>
      </c>
      <c r="H14" s="58">
        <v>36</v>
      </c>
      <c r="I14" s="58">
        <v>36</v>
      </c>
      <c r="J14" s="58">
        <v>36</v>
      </c>
      <c r="K14" s="58"/>
      <c r="L14" s="58"/>
    </row>
    <row r="15" spans="1:12" x14ac:dyDescent="0.3">
      <c r="A15" s="59"/>
      <c r="C15" s="50"/>
      <c r="D15" s="51"/>
      <c r="E15" s="60"/>
      <c r="F15" s="60"/>
      <c r="G15" s="60"/>
      <c r="H15" s="60"/>
      <c r="I15" s="60"/>
      <c r="J15" s="60"/>
      <c r="K15" s="60"/>
    </row>
    <row r="16" spans="1:12" x14ac:dyDescent="0.3">
      <c r="C16" s="50"/>
      <c r="D16" s="51"/>
      <c r="E16" s="50"/>
      <c r="F16" s="50"/>
      <c r="G16" s="50"/>
      <c r="H16" s="50"/>
      <c r="I16" s="50"/>
    </row>
  </sheetData>
  <mergeCells count="4">
    <mergeCell ref="E1:H1"/>
    <mergeCell ref="A3:A6"/>
    <mergeCell ref="A8:A11"/>
    <mergeCell ref="A13:A14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showGridLines="0" showRowColHeaders="0" tabSelected="1" zoomScale="85" zoomScaleNormal="85" workbookViewId="0">
      <selection activeCell="Q5" sqref="Q5"/>
    </sheetView>
  </sheetViews>
  <sheetFormatPr baseColWidth="10" defaultRowHeight="14.4" x14ac:dyDescent="0.3"/>
  <sheetData/>
  <sheetProtection sheet="1" objects="1" scenarios="1" selectLockedCells="1" selectUnlockedCells="1"/>
  <pageMargins left="0.7" right="0.7" top="0.78740157499999996" bottom="0.78740157499999996" header="0.3" footer="0.3"/>
  <customProperties>
    <customPr name="_pios_id" r:id="rId1"/>
  </customProperti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Allgemeine_Konst.</vt:lpstr>
      <vt:lpstr>Netzteile</vt:lpstr>
      <vt:lpstr>Gateways</vt:lpstr>
      <vt:lpstr>Module</vt:lpstr>
      <vt:lpstr>Variable</vt:lpstr>
      <vt:lpstr>Sprache</vt:lpstr>
      <vt:lpstr>Gehaeuse60</vt:lpstr>
      <vt:lpstr>Gehaeuse70</vt:lpstr>
      <vt:lpstr>Introduction</vt:lpstr>
      <vt:lpstr>MT24-3G</vt:lpstr>
      <vt:lpstr>MT16-3G</vt:lpstr>
      <vt:lpstr>MT08-3G</vt:lpstr>
      <vt:lpstr>Historie</vt:lpstr>
      <vt:lpstr>'MT08-3G'!Druckbereich</vt:lpstr>
      <vt:lpstr>'MT16-3G'!Druckbereich</vt:lpstr>
      <vt:lpstr>'MT24-3G'!Druckbereich</vt:lpstr>
      <vt:lpstr>PAlarm</vt:lpstr>
      <vt:lpstr>Pmax</vt:lpstr>
      <vt:lpstr>PmaxIO</vt:lpstr>
      <vt:lpstr>Temperaturklasse_MT08</vt:lpstr>
      <vt:lpstr>Temperaturklasse_MT16</vt:lpstr>
      <vt:lpstr>Temperaturklasse_MT24</vt:lpstr>
      <vt:lpstr>TUmin</vt:lpstr>
      <vt:lpstr>Vorspannungsnetzteil_MT08</vt:lpstr>
      <vt:lpstr>Vorspannungsnetzteil_MT16</vt:lpstr>
      <vt:lpstr>Vorspannungsnetzteil_MT24</vt:lpstr>
    </vt:vector>
  </TitlesOfParts>
  <Company>Hans Turck GmbH &amp; CO. KG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Ratermann Peter</dc:creator>
  <cp:lastModifiedBy>Garcia, Jorge</cp:lastModifiedBy>
  <cp:lastPrinted>2019-01-09T12:22:51Z</cp:lastPrinted>
  <dcterms:created xsi:type="dcterms:W3CDTF">2013-07-05T09:05:44Z</dcterms:created>
  <dcterms:modified xsi:type="dcterms:W3CDTF">2025-06-03T08:21:39Z</dcterms:modified>
</cp:coreProperties>
</file>